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GEyC\Socio\Conoce Córdoba\"/>
    </mc:Choice>
  </mc:AlternateContent>
  <bookViews>
    <workbookView xWindow="0" yWindow="0" windowWidth="15360" windowHeight="8010" tabRatio="816"/>
  </bookViews>
  <sheets>
    <sheet name="Ficha General_Dpto" sheetId="6" r:id="rId1"/>
    <sheet name="Ficha Educación_Dpto" sheetId="10" r:id="rId2"/>
    <sheet name="Ficha Salud_Dpto" sheetId="11" r:id="rId3"/>
    <sheet name="Ficha Cond de Vida y Ocup_Dpto" sheetId="7" r:id="rId4"/>
    <sheet name="Producto Bruto PGB" sheetId="12" r:id="rId5"/>
  </sheets>
  <calcPr calcId="162913"/>
</workbook>
</file>

<file path=xl/calcChain.xml><?xml version="1.0" encoding="utf-8"?>
<calcChain xmlns="http://schemas.openxmlformats.org/spreadsheetml/2006/main">
  <c r="I4" i="6" l="1"/>
  <c r="D5" i="6"/>
  <c r="H5" i="6" s="1"/>
  <c r="D6" i="6"/>
  <c r="H6" i="6" s="1"/>
  <c r="D7" i="6"/>
  <c r="H7" i="6" s="1"/>
  <c r="D8" i="6"/>
  <c r="H8" i="6" s="1"/>
  <c r="D9" i="6"/>
  <c r="H9" i="6" s="1"/>
  <c r="D10" i="6"/>
  <c r="H10" i="6" s="1"/>
  <c r="D11" i="6"/>
  <c r="H11" i="6" s="1"/>
  <c r="D12" i="6"/>
  <c r="H12" i="6" s="1"/>
  <c r="D13" i="6"/>
  <c r="H13" i="6" s="1"/>
  <c r="D14" i="6"/>
  <c r="H14" i="6" s="1"/>
  <c r="D15" i="6"/>
  <c r="H15" i="6" s="1"/>
  <c r="D16" i="6"/>
  <c r="H16" i="6" s="1"/>
  <c r="I16" i="6"/>
  <c r="D17" i="6"/>
  <c r="H17" i="6" s="1"/>
  <c r="D18" i="6"/>
  <c r="H18" i="6" s="1"/>
  <c r="D19" i="6"/>
  <c r="H19" i="6" s="1"/>
  <c r="I19" i="6"/>
  <c r="D20" i="6"/>
  <c r="H20" i="6" s="1"/>
  <c r="D21" i="6"/>
  <c r="H21" i="6" s="1"/>
  <c r="I21" i="6"/>
  <c r="D22" i="6"/>
  <c r="H22" i="6" s="1"/>
  <c r="D23" i="6"/>
  <c r="H23" i="6" s="1"/>
  <c r="D24" i="6"/>
  <c r="I24" i="6" s="1"/>
  <c r="D25" i="6"/>
  <c r="H25" i="6" s="1"/>
  <c r="D26" i="6"/>
  <c r="H26" i="6" s="1"/>
  <c r="D27" i="6"/>
  <c r="H27" i="6" s="1"/>
  <c r="D28" i="6"/>
  <c r="H28" i="6" s="1"/>
  <c r="I28" i="6"/>
  <c r="D29" i="6"/>
  <c r="H29" i="6" s="1"/>
  <c r="D30" i="6"/>
  <c r="H30" i="6" s="1"/>
  <c r="I30" i="6"/>
  <c r="Q4" i="6"/>
  <c r="R4" i="6"/>
  <c r="Q5" i="6"/>
  <c r="R5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I23" i="6" l="1"/>
  <c r="I26" i="6"/>
  <c r="H24" i="6"/>
  <c r="I20" i="6"/>
  <c r="I7" i="6"/>
  <c r="I6" i="6"/>
  <c r="I27" i="6"/>
  <c r="I13" i="6"/>
  <c r="I15" i="6"/>
  <c r="I12" i="6"/>
  <c r="I25" i="6"/>
  <c r="I22" i="6"/>
  <c r="I18" i="6"/>
  <c r="I17" i="6"/>
  <c r="I14" i="6"/>
  <c r="I11" i="6"/>
  <c r="I10" i="6"/>
  <c r="I9" i="6"/>
  <c r="I8" i="6"/>
  <c r="I5" i="6"/>
  <c r="I29" i="6"/>
</calcChain>
</file>

<file path=xl/sharedStrings.xml><?xml version="1.0" encoding="utf-8"?>
<sst xmlns="http://schemas.openxmlformats.org/spreadsheetml/2006/main" count="383" uniqueCount="193">
  <si>
    <t>Total Provincia</t>
  </si>
  <si>
    <t>Calamuchita</t>
  </si>
  <si>
    <t>Capital</t>
  </si>
  <si>
    <t>Colón</t>
  </si>
  <si>
    <t>Cruz del Eje</t>
  </si>
  <si>
    <t>General Roca</t>
  </si>
  <si>
    <t>Ischilín</t>
  </si>
  <si>
    <t>Juárez Celman</t>
  </si>
  <si>
    <t>Marcos Juárez</t>
  </si>
  <si>
    <t>Minas</t>
  </si>
  <si>
    <t>Pocho</t>
  </si>
  <si>
    <t>Pte.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</si>
  <si>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</si>
  <si>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</si>
  <si>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</si>
  <si>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</si>
  <si>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</si>
  <si>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</si>
  <si>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</si>
  <si>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</si>
  <si>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Santa María</t>
  </si>
  <si>
    <t>Sobremonte</t>
  </si>
  <si>
    <t>Tercero Arriba</t>
  </si>
  <si>
    <t>Totoral</t>
  </si>
  <si>
    <t>Tulumba</t>
  </si>
  <si>
    <t>Unión</t>
  </si>
  <si>
    <t>Dirección General de Estadística y Censos de la Provincia de Córdoba</t>
  </si>
  <si>
    <t>General San Martín</t>
  </si>
  <si>
    <t>Repitencia</t>
  </si>
  <si>
    <t>Sobreedad</t>
  </si>
  <si>
    <t>Departamento</t>
  </si>
  <si>
    <t>Hogares</t>
  </si>
  <si>
    <t>Total</t>
  </si>
  <si>
    <t>Varón</t>
  </si>
  <si>
    <t>Mujer</t>
  </si>
  <si>
    <t>Fuente: Elaboración propia con base en Censo Nacional de Población, Hogares y Viviendas 2010 (INDEC) - Procesado con Redatam+SP, CEPAL/CELADE</t>
  </si>
  <si>
    <t>Casa</t>
  </si>
  <si>
    <t>Rancho</t>
  </si>
  <si>
    <t>Casilla</t>
  </si>
  <si>
    <t>Propietario de la vivienda y del terreno</t>
  </si>
  <si>
    <t>Índice de masculinidad</t>
  </si>
  <si>
    <t>TOTAL PROVINCIAL</t>
  </si>
  <si>
    <t>CALAMUCHITA</t>
  </si>
  <si>
    <t>CAPITAL</t>
  </si>
  <si>
    <t>COLON</t>
  </si>
  <si>
    <t>CRUZ DEL EJE</t>
  </si>
  <si>
    <t>GENERAL ROCA</t>
  </si>
  <si>
    <t>GRAL.SAN MARTIN</t>
  </si>
  <si>
    <t>ISCHILIN</t>
  </si>
  <si>
    <t>JUAREZ CELMAN</t>
  </si>
  <si>
    <t>MARCOS JUAREZ</t>
  </si>
  <si>
    <t>MINAS</t>
  </si>
  <si>
    <t>POCHO</t>
  </si>
  <si>
    <t>PTE.R.S. PEÑA</t>
  </si>
  <si>
    <t>PUNILLA</t>
  </si>
  <si>
    <t>RIO CUARTO</t>
  </si>
  <si>
    <t>RIO PRIMERO</t>
  </si>
  <si>
    <t>RIO SECO</t>
  </si>
  <si>
    <t>RIO SEGUNDO</t>
  </si>
  <si>
    <t>SAN ALBERTO</t>
  </si>
  <si>
    <t>SAN JAVIER</t>
  </si>
  <si>
    <t>SAN JUSTO</t>
  </si>
  <si>
    <t>SANTA MARIA</t>
  </si>
  <si>
    <t>SOBREMONTE</t>
  </si>
  <si>
    <t>TERCERO ARRIBA</t>
  </si>
  <si>
    <t>TOTORAL</t>
  </si>
  <si>
    <t>TULUMBA</t>
  </si>
  <si>
    <t>UNION</t>
  </si>
  <si>
    <t>Régimen de tenencia</t>
  </si>
  <si>
    <t>Gas de red</t>
  </si>
  <si>
    <t>Hogares        con al menos una NBI</t>
  </si>
  <si>
    <t>1. Vivienda</t>
  </si>
  <si>
    <t>2. Condiciones sanitarias</t>
  </si>
  <si>
    <t>3. Hacinamiento</t>
  </si>
  <si>
    <t>4. Asistencia escolar</t>
  </si>
  <si>
    <t>5. Capacidad de subsistencia</t>
  </si>
  <si>
    <t>Público nacional</t>
  </si>
  <si>
    <t>Privado</t>
  </si>
  <si>
    <t xml:space="preserve">Público provincial </t>
  </si>
  <si>
    <t xml:space="preserve">Público municipal </t>
  </si>
  <si>
    <t>3 a 5 años</t>
  </si>
  <si>
    <t>6 a 11 años</t>
  </si>
  <si>
    <t>12 a 18 años</t>
  </si>
  <si>
    <t>Unidades educativas</t>
  </si>
  <si>
    <t>Personal docente</t>
  </si>
  <si>
    <t>65 y más</t>
  </si>
  <si>
    <t>Total Varones</t>
  </si>
  <si>
    <t>Total Mujeres</t>
  </si>
  <si>
    <t>Mujeres en edad fértil (%)</t>
  </si>
  <si>
    <t>Promedio de personas por hogar</t>
  </si>
  <si>
    <t xml:space="preserve">Tipología de viviendas </t>
  </si>
  <si>
    <t>Otra</t>
  </si>
  <si>
    <t>Tenencia de servicios seleccionados</t>
  </si>
  <si>
    <t>Red pública (agua corriente)</t>
  </si>
  <si>
    <t>Cloacas</t>
  </si>
  <si>
    <t>Población de 10 años y más que sabe leer y escribir</t>
  </si>
  <si>
    <t>Población entre 15 y 18 años que asiste a un establecimiento educativo</t>
  </si>
  <si>
    <t>Población mayor de 18 años con nivel secundario completo o más</t>
  </si>
  <si>
    <t>Población mayor de 25 años con nivel universitario completo</t>
  </si>
  <si>
    <t>Tipología de NBI</t>
  </si>
  <si>
    <t>Población censada y nacida en la Provincia de Córdoba</t>
  </si>
  <si>
    <t>Ocupado</t>
  </si>
  <si>
    <t>Desocupado</t>
  </si>
  <si>
    <t>Inactivo</t>
  </si>
  <si>
    <t>Condición de Actividad_varones</t>
  </si>
  <si>
    <t>0 a 14</t>
  </si>
  <si>
    <t>15 a 59</t>
  </si>
  <si>
    <t>60 a 64</t>
  </si>
  <si>
    <t>Condición de Actividad_mujeres</t>
  </si>
  <si>
    <t>15 a 19</t>
  </si>
  <si>
    <t>20 a 24</t>
  </si>
  <si>
    <t>25 a 29</t>
  </si>
  <si>
    <t>30 a 34</t>
  </si>
  <si>
    <t>35 a 39</t>
  </si>
  <si>
    <t>Fecundidad - % Madres</t>
  </si>
  <si>
    <t>Cobertura de Salud_población total - %</t>
  </si>
  <si>
    <t>Tasa de escolarización población total_2010</t>
  </si>
  <si>
    <t>Niñas/os y adolescentes de 0 a 17 (%)</t>
  </si>
  <si>
    <t>Sector en el que trabaja_ Varón y Mujer</t>
  </si>
  <si>
    <t>Población 2001</t>
  </si>
  <si>
    <t>Población 2010</t>
  </si>
  <si>
    <t>Variación Intercensal</t>
  </si>
  <si>
    <t>Proyección 2025</t>
  </si>
  <si>
    <t>Densidad Poblacional</t>
  </si>
  <si>
    <t>Porcentaje de la población total</t>
  </si>
  <si>
    <t>Superficie Km2</t>
  </si>
  <si>
    <t>Coeficiente de vejez demográfica</t>
  </si>
  <si>
    <t>Adultos Mayores (%) '65 y más</t>
  </si>
  <si>
    <t>Varones %</t>
  </si>
  <si>
    <t>Mujeres %</t>
  </si>
  <si>
    <t>Constantes</t>
  </si>
  <si>
    <t>Corrientes</t>
  </si>
  <si>
    <t>Per Cápita</t>
  </si>
  <si>
    <t>Tenencia de electricidad por red</t>
  </si>
  <si>
    <t>Educación 2010</t>
  </si>
  <si>
    <t>Alumnos matriculados</t>
  </si>
  <si>
    <t xml:space="preserve">65 y más </t>
  </si>
  <si>
    <t>Nacidos vivos</t>
  </si>
  <si>
    <t>tasa de natalidad</t>
  </si>
  <si>
    <t>Edad promedio</t>
  </si>
  <si>
    <t>Edad promedio de la madre</t>
  </si>
  <si>
    <t>Madres que conviven %</t>
  </si>
  <si>
    <t>Masculino-Masculino</t>
  </si>
  <si>
    <t>Femenino-Femenino</t>
  </si>
  <si>
    <t xml:space="preserve">Masculino-Femenino </t>
  </si>
  <si>
    <t>Participación en PGB %</t>
  </si>
  <si>
    <t>Servicios %</t>
  </si>
  <si>
    <t>Bienes %</t>
  </si>
  <si>
    <t>Variación Anual %</t>
  </si>
  <si>
    <t xml:space="preserve">Participación en la estructura de la economia </t>
  </si>
  <si>
    <t>Sectores de actividad con mayor participación en el PBR</t>
  </si>
  <si>
    <t>Agricultura y Ganadería</t>
  </si>
  <si>
    <t>% Inactivos</t>
  </si>
  <si>
    <t>% Desocupados</t>
  </si>
  <si>
    <t>% Ocupados</t>
  </si>
  <si>
    <t>Desocupados</t>
  </si>
  <si>
    <t>Jubilación o pensión_varones</t>
  </si>
  <si>
    <t>Jubilación o pensión_mujeres</t>
  </si>
  <si>
    <t>…</t>
  </si>
  <si>
    <t>Madres con Universitario/terciario completo %</t>
  </si>
  <si>
    <t>Embarazos en termino % (37 a 41 semanas de gestación)</t>
  </si>
  <si>
    <t>Causa de Muerte</t>
  </si>
  <si>
    <t>Causa de Muerte Externa</t>
  </si>
  <si>
    <t>Infarto agudo del miocardio</t>
  </si>
  <si>
    <t>Industria Manufacturera</t>
  </si>
  <si>
    <t>Neumonía, organismo no especificado</t>
  </si>
  <si>
    <t>Accidentes de transito</t>
  </si>
  <si>
    <t>Intención no determinada</t>
  </si>
  <si>
    <t>Caídas, ahogamientos y accidentes con fuego, humo o inhalación</t>
  </si>
  <si>
    <t>Taquicardia paroxística</t>
  </si>
  <si>
    <t>Insuficiencia cardiaca</t>
  </si>
  <si>
    <t>Comercio al por mayor y al por menor</t>
  </si>
  <si>
    <t>Construcción</t>
  </si>
  <si>
    <t>Hechos Vitales 2019 - Nacimientos / Maternidad</t>
  </si>
  <si>
    <t>Hechos Vitales 2019 - Mortalidad</t>
  </si>
  <si>
    <t xml:space="preserve">Insuficiencia cardiaca </t>
  </si>
  <si>
    <t xml:space="preserve">Taquicardia paroxística </t>
  </si>
  <si>
    <t xml:space="preserve">Infarto agudo del miocardio </t>
  </si>
  <si>
    <t xml:space="preserve">Tumor maligno de la próstata </t>
  </si>
  <si>
    <t>Hechos Vitales 2019 - Matrimonios</t>
  </si>
  <si>
    <t>Suicidios</t>
  </si>
  <si>
    <t>Accidentes de transito y homicidios</t>
  </si>
  <si>
    <t>Dirección de Estadísticas Socio-Económicas</t>
  </si>
  <si>
    <t>Fuente: Elaboración propia con base en publicaciones anuales del Ministerio de Educación de la Provincia de Córdoba.</t>
  </si>
  <si>
    <t>Elaboración propia con base en registros de hechos vitales del Departamento Central de Estadísticas del Ministerio de Salud de la Provincia de Córdoba.</t>
  </si>
  <si>
    <t>Tasa de natalidad</t>
  </si>
  <si>
    <t>Tasa de Mortalidad</t>
  </si>
  <si>
    <t>Mortalidad Materna</t>
  </si>
  <si>
    <t>Mortalidad Infantil</t>
  </si>
  <si>
    <t>Producto Regional Bruto 2021-base 2004</t>
  </si>
  <si>
    <t>Nivel inicial 2021</t>
  </si>
  <si>
    <t>Nivel primario común 2021</t>
  </si>
  <si>
    <t>Nivel secundario común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</si>
</sst>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;[Red]&quot;$&quot;\ \-#,##0"/>
    <numFmt numFmtId="165" formatCode="#,##0.0"/>
    <numFmt numFmtId="166" formatCode="0.0%"/>
    <numFmt numFmtId="167" formatCode="0.0"/>
    <numFmt numFmtId="168" formatCode="&quot;$&quot;\ 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E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</cellStyleXfs>
  <cellXfs count="151">
    <xf numFmtId="0" fontId="0" fillId="0" borderId="0" xfId="0"/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/>
    </xf>
    <xf numFmtId="166" fontId="2" fillId="2" borderId="1" xfId="4" applyNumberFormat="1" applyFont="1" applyFill="1" applyBorder="1" applyAlignment="1">
      <alignment horizontal="center" vertical="center"/>
    </xf>
    <xf numFmtId="166" fontId="2" fillId="2" borderId="1" xfId="4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3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3" fontId="2" fillId="2" borderId="13" xfId="0" applyNumberFormat="1" applyFont="1" applyFill="1" applyBorder="1" applyAlignment="1">
      <alignment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vertical="center"/>
    </xf>
    <xf numFmtId="3" fontId="2" fillId="37" borderId="1" xfId="0" applyNumberFormat="1" applyFont="1" applyFill="1" applyBorder="1" applyAlignment="1">
      <alignment vertical="center" wrapText="1"/>
    </xf>
    <xf numFmtId="3" fontId="2" fillId="37" borderId="1" xfId="0" applyNumberFormat="1" applyFont="1" applyFill="1" applyBorder="1" applyAlignment="1">
      <alignment horizontal="center" vertical="center" wrapText="1"/>
    </xf>
    <xf numFmtId="3" fontId="2" fillId="37" borderId="1" xfId="4" applyNumberFormat="1" applyFont="1" applyFill="1" applyBorder="1" applyAlignment="1">
      <alignment horizontal="center" vertical="center" wrapText="1"/>
    </xf>
    <xf numFmtId="3" fontId="2" fillId="37" borderId="1" xfId="2" applyNumberFormat="1" applyFont="1" applyFill="1" applyBorder="1" applyAlignment="1">
      <alignment horizontal="center" vertical="center" wrapText="1"/>
    </xf>
    <xf numFmtId="165" fontId="2" fillId="37" borderId="1" xfId="2" applyNumberFormat="1" applyFont="1" applyFill="1" applyBorder="1" applyAlignment="1">
      <alignment horizontal="center" vertical="center" wrapText="1"/>
    </xf>
    <xf numFmtId="3" fontId="3" fillId="37" borderId="1" xfId="2" applyNumberFormat="1" applyFont="1" applyFill="1" applyBorder="1" applyAlignment="1">
      <alignment horizontal="center" vertical="center" wrapText="1"/>
    </xf>
    <xf numFmtId="3" fontId="2" fillId="36" borderId="1" xfId="2" applyNumberFormat="1" applyFont="1" applyFill="1" applyBorder="1" applyAlignment="1">
      <alignment horizontal="center" vertical="center" wrapText="1"/>
    </xf>
    <xf numFmtId="0" fontId="2" fillId="37" borderId="1" xfId="4" applyNumberFormat="1" applyFont="1" applyFill="1" applyBorder="1" applyAlignment="1">
      <alignment horizontal="center" vertical="center"/>
    </xf>
    <xf numFmtId="2" fontId="2" fillId="37" borderId="1" xfId="4" applyNumberFormat="1" applyFont="1" applyFill="1" applyBorder="1" applyAlignment="1">
      <alignment horizontal="center" vertical="center"/>
    </xf>
    <xf numFmtId="3" fontId="2" fillId="37" borderId="1" xfId="1" applyNumberFormat="1" applyFont="1" applyFill="1" applyBorder="1" applyAlignment="1">
      <alignment horizontal="center" vertical="center"/>
    </xf>
    <xf numFmtId="9" fontId="2" fillId="37" borderId="1" xfId="4" applyFont="1" applyFill="1" applyBorder="1" applyAlignment="1">
      <alignment horizontal="center" vertical="center"/>
    </xf>
    <xf numFmtId="166" fontId="2" fillId="37" borderId="1" xfId="4" applyNumberFormat="1" applyFont="1" applyFill="1" applyBorder="1" applyAlignment="1">
      <alignment horizontal="center" vertical="center"/>
    </xf>
    <xf numFmtId="165" fontId="2" fillId="37" borderId="1" xfId="1" applyNumberFormat="1" applyFont="1" applyFill="1" applyBorder="1" applyAlignment="1">
      <alignment horizontal="center" vertical="center" wrapText="1"/>
    </xf>
    <xf numFmtId="167" fontId="2" fillId="37" borderId="1" xfId="4" applyNumberFormat="1" applyFont="1" applyFill="1" applyBorder="1" applyAlignment="1">
      <alignment horizontal="center" vertical="center"/>
    </xf>
    <xf numFmtId="167" fontId="2" fillId="37" borderId="1" xfId="4" applyNumberFormat="1" applyFont="1" applyFill="1" applyBorder="1" applyAlignment="1">
      <alignment horizontal="center" vertical="center" wrapText="1"/>
    </xf>
    <xf numFmtId="3" fontId="2" fillId="37" borderId="1" xfId="1" applyNumberFormat="1" applyFont="1" applyFill="1" applyBorder="1" applyAlignment="1">
      <alignment horizontal="center" vertical="center" wrapText="1"/>
    </xf>
    <xf numFmtId="167" fontId="2" fillId="37" borderId="1" xfId="5" applyNumberFormat="1" applyFont="1" applyFill="1" applyBorder="1" applyAlignment="1">
      <alignment horizontal="center" vertical="center"/>
    </xf>
    <xf numFmtId="166" fontId="2" fillId="37" borderId="1" xfId="4" applyNumberFormat="1" applyFont="1" applyFill="1" applyBorder="1" applyAlignment="1">
      <alignment horizontal="center" vertical="center" wrapText="1"/>
    </xf>
    <xf numFmtId="0" fontId="24" fillId="36" borderId="0" xfId="0" applyFont="1" applyFill="1" applyAlignment="1">
      <alignment vertical="center"/>
    </xf>
    <xf numFmtId="3" fontId="3" fillId="37" borderId="1" xfId="0" applyNumberFormat="1" applyFont="1" applyFill="1" applyBorder="1" applyAlignment="1">
      <alignment horizontal="left" vertical="center"/>
    </xf>
    <xf numFmtId="3" fontId="3" fillId="37" borderId="1" xfId="0" applyNumberFormat="1" applyFont="1" applyFill="1" applyBorder="1" applyAlignment="1">
      <alignment horizontal="center" vertical="center" wrapText="1"/>
    </xf>
    <xf numFmtId="3" fontId="3" fillId="37" borderId="1" xfId="0" applyNumberFormat="1" applyFont="1" applyFill="1" applyBorder="1" applyAlignment="1">
      <alignment horizontal="center" vertical="center"/>
    </xf>
    <xf numFmtId="165" fontId="3" fillId="37" borderId="1" xfId="2" applyNumberFormat="1" applyFont="1" applyFill="1" applyBorder="1" applyAlignment="1">
      <alignment horizontal="center" vertical="center" wrapText="1"/>
    </xf>
    <xf numFmtId="3" fontId="3" fillId="36" borderId="1" xfId="0" applyNumberFormat="1" applyFont="1" applyFill="1" applyBorder="1" applyAlignment="1">
      <alignment horizontal="center" vertical="center"/>
    </xf>
    <xf numFmtId="166" fontId="3" fillId="37" borderId="1" xfId="4" applyNumberFormat="1" applyFont="1" applyFill="1" applyBorder="1" applyAlignment="1">
      <alignment horizontal="center" vertical="center"/>
    </xf>
    <xf numFmtId="167" fontId="3" fillId="37" borderId="1" xfId="4" applyNumberFormat="1" applyFont="1" applyFill="1" applyBorder="1" applyAlignment="1">
      <alignment horizontal="center" vertical="center"/>
    </xf>
    <xf numFmtId="3" fontId="3" fillId="37" borderId="1" xfId="1" applyNumberFormat="1" applyFont="1" applyFill="1" applyBorder="1" applyAlignment="1">
      <alignment horizontal="center" vertical="center"/>
    </xf>
    <xf numFmtId="165" fontId="3" fillId="37" borderId="1" xfId="1" applyNumberFormat="1" applyFont="1" applyFill="1" applyBorder="1" applyAlignment="1">
      <alignment horizontal="center" vertical="center" wrapText="1"/>
    </xf>
    <xf numFmtId="167" fontId="3" fillId="37" borderId="1" xfId="4" applyNumberFormat="1" applyFont="1" applyFill="1" applyBorder="1" applyAlignment="1">
      <alignment horizontal="center" vertical="center" wrapText="1"/>
    </xf>
    <xf numFmtId="3" fontId="3" fillId="37" borderId="1" xfId="1" applyNumberFormat="1" applyFont="1" applyFill="1" applyBorder="1" applyAlignment="1">
      <alignment horizontal="center" vertical="center" wrapText="1"/>
    </xf>
    <xf numFmtId="167" fontId="3" fillId="37" borderId="1" xfId="5" applyNumberFormat="1" applyFont="1" applyFill="1" applyBorder="1" applyAlignment="1">
      <alignment horizontal="center" vertical="center"/>
    </xf>
    <xf numFmtId="166" fontId="3" fillId="37" borderId="1" xfId="4" applyNumberFormat="1" applyFont="1" applyFill="1" applyBorder="1" applyAlignment="1">
      <alignment horizontal="center" vertical="center" wrapText="1"/>
    </xf>
    <xf numFmtId="3" fontId="3" fillId="37" borderId="1" xfId="3" applyNumberFormat="1" applyFont="1" applyFill="1" applyBorder="1" applyAlignment="1">
      <alignment horizontal="center" vertical="center"/>
    </xf>
    <xf numFmtId="3" fontId="3" fillId="37" borderId="1" xfId="4" applyNumberFormat="1" applyFont="1" applyFill="1" applyBorder="1" applyAlignment="1">
      <alignment horizontal="center" vertical="center" wrapText="1"/>
    </xf>
    <xf numFmtId="0" fontId="3" fillId="37" borderId="0" xfId="1" applyFont="1" applyFill="1" applyAlignment="1">
      <alignment horizontal="center" vertical="center"/>
    </xf>
    <xf numFmtId="0" fontId="3" fillId="37" borderId="0" xfId="0" applyFont="1" applyFill="1" applyAlignment="1">
      <alignment vertical="center"/>
    </xf>
    <xf numFmtId="166" fontId="3" fillId="37" borderId="0" xfId="4" applyNumberFormat="1" applyFont="1" applyFill="1" applyBorder="1" applyAlignment="1">
      <alignment vertical="center" wrapText="1"/>
    </xf>
    <xf numFmtId="0" fontId="3" fillId="37" borderId="0" xfId="1" applyFont="1" applyFill="1" applyAlignment="1">
      <alignment horizontal="left" vertical="center"/>
    </xf>
    <xf numFmtId="3" fontId="3" fillId="37" borderId="0" xfId="0" applyNumberFormat="1" applyFont="1" applyFill="1" applyAlignment="1">
      <alignment vertical="center"/>
    </xf>
    <xf numFmtId="3" fontId="24" fillId="37" borderId="0" xfId="0" applyNumberFormat="1" applyFont="1" applyFill="1" applyAlignment="1">
      <alignment vertical="center"/>
    </xf>
    <xf numFmtId="0" fontId="24" fillId="36" borderId="0" xfId="0" applyFont="1" applyFill="1"/>
    <xf numFmtId="0" fontId="4" fillId="36" borderId="0" xfId="0" applyFont="1" applyFill="1" applyAlignment="1">
      <alignment vertical="center"/>
    </xf>
    <xf numFmtId="0" fontId="2" fillId="37" borderId="1" xfId="0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vertical="center"/>
    </xf>
    <xf numFmtId="165" fontId="4" fillId="37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left" vertical="center"/>
    </xf>
    <xf numFmtId="165" fontId="4" fillId="36" borderId="0" xfId="0" applyNumberFormat="1" applyFont="1" applyFill="1" applyBorder="1" applyAlignment="1">
      <alignment vertical="center"/>
    </xf>
    <xf numFmtId="3" fontId="2" fillId="37" borderId="1" xfId="2" applyNumberFormat="1" applyFont="1" applyFill="1" applyBorder="1" applyAlignment="1">
      <alignment horizontal="center" vertical="center"/>
    </xf>
    <xf numFmtId="166" fontId="2" fillId="36" borderId="1" xfId="4" applyNumberFormat="1" applyFont="1" applyFill="1" applyBorder="1" applyAlignment="1">
      <alignment horizontal="center" vertical="center"/>
    </xf>
    <xf numFmtId="165" fontId="2" fillId="37" borderId="1" xfId="2" applyNumberFormat="1" applyFont="1" applyFill="1" applyBorder="1" applyAlignment="1">
      <alignment horizontal="center" vertical="center"/>
    </xf>
    <xf numFmtId="3" fontId="3" fillId="37" borderId="1" xfId="2" applyNumberFormat="1" applyFont="1" applyFill="1" applyBorder="1" applyAlignment="1">
      <alignment horizontal="center" vertical="center"/>
    </xf>
    <xf numFmtId="166" fontId="3" fillId="36" borderId="1" xfId="4" applyNumberFormat="1" applyFont="1" applyFill="1" applyBorder="1" applyAlignment="1">
      <alignment horizontal="center" vertical="center"/>
    </xf>
    <xf numFmtId="165" fontId="3" fillId="37" borderId="1" xfId="2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 wrapText="1"/>
    </xf>
    <xf numFmtId="0" fontId="3" fillId="36" borderId="1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0" fontId="24" fillId="38" borderId="0" xfId="0" applyFont="1" applyFill="1" applyAlignment="1">
      <alignment vertical="center"/>
    </xf>
    <xf numFmtId="0" fontId="3" fillId="38" borderId="1" xfId="0" applyFont="1" applyFill="1" applyBorder="1" applyAlignment="1">
      <alignment horizontal="center" vertical="center"/>
    </xf>
    <xf numFmtId="166" fontId="3" fillId="38" borderId="1" xfId="4" applyNumberFormat="1" applyFont="1" applyFill="1" applyBorder="1" applyAlignment="1">
      <alignment horizontal="center" vertical="center"/>
    </xf>
    <xf numFmtId="0" fontId="24" fillId="38" borderId="0" xfId="0" applyFont="1" applyFill="1"/>
    <xf numFmtId="0" fontId="24" fillId="38" borderId="0" xfId="0" applyFont="1" applyFill="1" applyBorder="1"/>
    <xf numFmtId="0" fontId="0" fillId="38" borderId="0" xfId="0" applyFill="1"/>
    <xf numFmtId="3" fontId="2" fillId="35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7" borderId="19" xfId="2" applyFont="1" applyFill="1" applyBorder="1" applyAlignment="1">
      <alignment vertical="center" wrapText="1"/>
    </xf>
    <xf numFmtId="0" fontId="3" fillId="37" borderId="1" xfId="1" applyFont="1" applyFill="1" applyBorder="1" applyAlignment="1">
      <alignment vertical="center" wrapText="1"/>
    </xf>
    <xf numFmtId="0" fontId="3" fillId="37" borderId="1" xfId="1" applyFont="1" applyFill="1" applyBorder="1" applyAlignment="1">
      <alignment horizontal="center" vertical="center"/>
    </xf>
    <xf numFmtId="0" fontId="3" fillId="37" borderId="1" xfId="2" applyFont="1" applyFill="1" applyBorder="1" applyAlignment="1">
      <alignment vertical="center" wrapText="1"/>
    </xf>
    <xf numFmtId="0" fontId="3" fillId="37" borderId="1" xfId="2" applyFont="1" applyFill="1" applyBorder="1" applyAlignment="1">
      <alignment horizontal="center" vertical="center"/>
    </xf>
    <xf numFmtId="0" fontId="3" fillId="37" borderId="14" xfId="2" applyFont="1" applyFill="1" applyBorder="1" applyAlignment="1">
      <alignment vertical="center" wrapText="1"/>
    </xf>
    <xf numFmtId="0" fontId="3" fillId="37" borderId="1" xfId="2" applyFont="1" applyFill="1" applyBorder="1" applyAlignment="1">
      <alignment horizontal="center" vertical="center" wrapText="1"/>
    </xf>
    <xf numFmtId="0" fontId="3" fillId="37" borderId="14" xfId="2" applyFont="1" applyFill="1" applyBorder="1" applyAlignment="1">
      <alignment vertical="center"/>
    </xf>
    <xf numFmtId="0" fontId="3" fillId="37" borderId="0" xfId="2" applyFont="1" applyFill="1" applyBorder="1" applyAlignment="1">
      <alignment horizontal="left" vertical="center" wrapText="1"/>
    </xf>
    <xf numFmtId="0" fontId="3" fillId="37" borderId="20" xfId="2" applyFont="1" applyFill="1" applyBorder="1" applyAlignment="1">
      <alignment vertical="center"/>
    </xf>
    <xf numFmtId="0" fontId="3" fillId="37" borderId="0" xfId="2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8" fontId="2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2" fillId="35" borderId="1" xfId="0" applyNumberFormat="1" applyFont="1" applyFill="1" applyBorder="1" applyAlignment="1">
      <alignment horizontal="center" vertical="center" wrapText="1"/>
    </xf>
    <xf numFmtId="1" fontId="2" fillId="35" borderId="1" xfId="0" applyNumberFormat="1" applyFont="1" applyFill="1" applyBorder="1" applyAlignment="1">
      <alignment horizontal="center" vertical="center" wrapText="1"/>
    </xf>
    <xf numFmtId="3" fontId="2" fillId="35" borderId="1" xfId="1" applyNumberFormat="1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3" fontId="2" fillId="35" borderId="1" xfId="1" applyNumberFormat="1" applyFont="1" applyFill="1" applyBorder="1" applyAlignment="1">
      <alignment horizontal="center" vertical="center"/>
    </xf>
    <xf numFmtId="165" fontId="2" fillId="35" borderId="1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167" fontId="2" fillId="35" borderId="1" xfId="0" applyNumberFormat="1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center" vertical="center" wrapText="1"/>
    </xf>
    <xf numFmtId="3" fontId="2" fillId="3" borderId="15" xfId="1" applyNumberFormat="1" applyFont="1" applyFill="1" applyBorder="1" applyAlignment="1">
      <alignment horizontal="center" vertical="center" wrapText="1"/>
    </xf>
    <xf numFmtId="3" fontId="2" fillId="3" borderId="16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3" fontId="2" fillId="3" borderId="13" xfId="1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6" fontId="2" fillId="0" borderId="13" xfId="4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6" fontId="3" fillId="0" borderId="1" xfId="4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Neutral" xfId="15" builtinId="28" customBuiltin="1"/>
    <cellStyle name="Normal" xfId="0" builtinId="0"/>
    <cellStyle name="Normal 2" xfId="2"/>
    <cellStyle name="Normal 2 2" xfId="3"/>
    <cellStyle name="Normal 2 3" xfId="7"/>
    <cellStyle name="Normal 3" xfId="5"/>
    <cellStyle name="Normal 4" xfId="1"/>
    <cellStyle name="Normal 6" xfId="6"/>
    <cellStyle name="Notas" xfId="22" builtinId="10" customBuiltin="1"/>
    <cellStyle name="Porcentaje" xfId="4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workbookViewId="0">
      <selection sqref="A1:A3"/>
    </sheetView>
  </sheetViews>
  <sheetFormatPr baseColWidth="10" defaultColWidth="11.42578125" defaultRowHeight="15"/>
  <cols>
    <col min="1" max="1" width="21.28515625" style="39" customWidth="1"/>
    <col min="2" max="6" width="11.42578125" style="39" customWidth="1"/>
    <col min="7" max="17" width="11.42578125" style="61" customWidth="1"/>
    <col min="18" max="18" width="11.42578125" style="39" customWidth="1"/>
    <col min="19" max="19" width="11.42578125" style="61" customWidth="1"/>
    <col min="20" max="20" width="11.42578125" style="39" customWidth="1"/>
    <col min="21" max="27" width="11.42578125" style="61" customWidth="1"/>
    <col min="28" max="16384" width="11.42578125" style="39"/>
  </cols>
  <sheetData>
    <row r="1" spans="1:27" s="20" customFormat="1" ht="24.75" customHeight="1">
      <c r="A1" s="106"/>
      <c r="B1" s="107" t="s">
        <v>32</v>
      </c>
      <c r="C1" s="106" t="s">
        <v>119</v>
      </c>
      <c r="D1" s="106" t="s">
        <v>120</v>
      </c>
      <c r="E1" s="106" t="s">
        <v>121</v>
      </c>
      <c r="F1" s="106" t="s">
        <v>122</v>
      </c>
      <c r="G1" s="109" t="s">
        <v>125</v>
      </c>
      <c r="H1" s="109" t="s">
        <v>124</v>
      </c>
      <c r="I1" s="109" t="s">
        <v>123</v>
      </c>
      <c r="J1" s="108" t="s">
        <v>86</v>
      </c>
      <c r="K1" s="108" t="s">
        <v>128</v>
      </c>
      <c r="L1" s="108" t="s">
        <v>87</v>
      </c>
      <c r="M1" s="108" t="s">
        <v>129</v>
      </c>
      <c r="N1" s="109" t="s">
        <v>100</v>
      </c>
      <c r="O1" s="108" t="s">
        <v>117</v>
      </c>
      <c r="P1" s="109" t="s">
        <v>88</v>
      </c>
      <c r="Q1" s="109" t="s">
        <v>127</v>
      </c>
      <c r="R1" s="106" t="s">
        <v>40</v>
      </c>
      <c r="S1" s="109" t="s">
        <v>126</v>
      </c>
      <c r="T1" s="108" t="s">
        <v>31</v>
      </c>
      <c r="U1" s="109" t="s">
        <v>89</v>
      </c>
      <c r="V1" s="110" t="s">
        <v>90</v>
      </c>
      <c r="W1" s="110"/>
      <c r="X1" s="110"/>
      <c r="Y1" s="110"/>
      <c r="Z1" s="110"/>
      <c r="AA1" s="89" t="s">
        <v>68</v>
      </c>
    </row>
    <row r="2" spans="1:27" s="20" customFormat="1" ht="24.75" customHeight="1">
      <c r="A2" s="106"/>
      <c r="B2" s="107"/>
      <c r="C2" s="106"/>
      <c r="D2" s="106"/>
      <c r="E2" s="106"/>
      <c r="F2" s="106"/>
      <c r="G2" s="109"/>
      <c r="H2" s="109"/>
      <c r="I2" s="109"/>
      <c r="J2" s="108"/>
      <c r="K2" s="108"/>
      <c r="L2" s="108"/>
      <c r="M2" s="108"/>
      <c r="N2" s="109"/>
      <c r="O2" s="108"/>
      <c r="P2" s="109"/>
      <c r="Q2" s="109"/>
      <c r="R2" s="106"/>
      <c r="S2" s="109"/>
      <c r="T2" s="108"/>
      <c r="U2" s="109"/>
      <c r="V2" s="107" t="s">
        <v>36</v>
      </c>
      <c r="W2" s="107" t="s">
        <v>30</v>
      </c>
      <c r="X2" s="107" t="s">
        <v>37</v>
      </c>
      <c r="Y2" s="107" t="s">
        <v>38</v>
      </c>
      <c r="Z2" s="107" t="s">
        <v>91</v>
      </c>
      <c r="AA2" s="108" t="s">
        <v>39</v>
      </c>
    </row>
    <row r="3" spans="1:27" s="20" customFormat="1" ht="24.75" customHeight="1">
      <c r="A3" s="106"/>
      <c r="B3" s="107"/>
      <c r="C3" s="106"/>
      <c r="D3" s="106"/>
      <c r="E3" s="106"/>
      <c r="F3" s="106"/>
      <c r="G3" s="109"/>
      <c r="H3" s="109"/>
      <c r="I3" s="109"/>
      <c r="J3" s="108"/>
      <c r="K3" s="108"/>
      <c r="L3" s="108"/>
      <c r="M3" s="108"/>
      <c r="N3" s="109"/>
      <c r="O3" s="108"/>
      <c r="P3" s="109"/>
      <c r="Q3" s="109"/>
      <c r="R3" s="106"/>
      <c r="S3" s="109"/>
      <c r="T3" s="108"/>
      <c r="U3" s="109"/>
      <c r="V3" s="107"/>
      <c r="W3" s="107"/>
      <c r="X3" s="107"/>
      <c r="Y3" s="107"/>
      <c r="Z3" s="107"/>
      <c r="AA3" s="108"/>
    </row>
    <row r="4" spans="1:27" ht="18" customHeight="1">
      <c r="A4" s="21" t="s">
        <v>41</v>
      </c>
      <c r="B4" s="22">
        <v>3308876</v>
      </c>
      <c r="C4" s="23">
        <v>3066801</v>
      </c>
      <c r="D4" s="24">
        <v>3308876</v>
      </c>
      <c r="E4" s="25">
        <v>7.8934042345753852</v>
      </c>
      <c r="F4" s="26">
        <v>3945677</v>
      </c>
      <c r="G4" s="27">
        <v>164917</v>
      </c>
      <c r="H4" s="28">
        <v>8.25</v>
      </c>
      <c r="I4" s="29">
        <f t="shared" ref="I4:I30" si="0">D4/G4</f>
        <v>20.06388668239175</v>
      </c>
      <c r="J4" s="30">
        <v>1605088</v>
      </c>
      <c r="K4" s="31">
        <v>0.48508556984305246</v>
      </c>
      <c r="L4" s="30">
        <v>1703788</v>
      </c>
      <c r="M4" s="31">
        <v>0.5149144301569476</v>
      </c>
      <c r="N4" s="32">
        <v>0.87460073335675803</v>
      </c>
      <c r="O4" s="33">
        <v>29.3737510864717</v>
      </c>
      <c r="P4" s="34">
        <v>49.27109476061576</v>
      </c>
      <c r="Q4" s="34">
        <f>0.111674780197263*100</f>
        <v>11.1674780197263</v>
      </c>
      <c r="R4" s="35">
        <f>0.942070257567256*100</f>
        <v>94.207025756725599</v>
      </c>
      <c r="S4" s="34">
        <v>15.520768986205599</v>
      </c>
      <c r="T4" s="36">
        <v>1031843</v>
      </c>
      <c r="U4" s="37">
        <v>3.1579746143550906</v>
      </c>
      <c r="V4" s="38">
        <v>0.85890902179033735</v>
      </c>
      <c r="W4" s="32">
        <v>0.12676267918038164</v>
      </c>
      <c r="X4" s="38">
        <v>6.0589462195711425E-3</v>
      </c>
      <c r="Y4" s="38">
        <v>2.835819827847853E-3</v>
      </c>
      <c r="Z4" s="32">
        <v>5.4335329818619941E-3</v>
      </c>
      <c r="AA4" s="38">
        <v>0.65091103976089382</v>
      </c>
    </row>
    <row r="5" spans="1:27" ht="18" customHeight="1">
      <c r="A5" s="40" t="s">
        <v>42</v>
      </c>
      <c r="B5" s="41">
        <v>54730</v>
      </c>
      <c r="C5" s="42">
        <v>45418</v>
      </c>
      <c r="D5" s="26">
        <f>+B5</f>
        <v>54730</v>
      </c>
      <c r="E5" s="43">
        <v>20.502884318992475</v>
      </c>
      <c r="F5" s="26">
        <v>78970</v>
      </c>
      <c r="G5" s="44">
        <v>4725</v>
      </c>
      <c r="H5" s="45">
        <f t="shared" ref="H5:H30" si="1">D5/$D$4</f>
        <v>1.6540359928870107E-2</v>
      </c>
      <c r="I5" s="46">
        <f t="shared" si="0"/>
        <v>11.583068783068782</v>
      </c>
      <c r="J5" s="26">
        <v>27330</v>
      </c>
      <c r="K5" s="31">
        <v>0.49936049698520008</v>
      </c>
      <c r="L5" s="47">
        <v>27400</v>
      </c>
      <c r="M5" s="31">
        <v>0.50063950301479998</v>
      </c>
      <c r="N5" s="45">
        <v>0.7935299524437518</v>
      </c>
      <c r="O5" s="48">
        <v>30.950118764845602</v>
      </c>
      <c r="P5" s="46">
        <v>46.397810218978101</v>
      </c>
      <c r="Q5" s="46">
        <f>0.119294719532249*100</f>
        <v>11.929471953224899</v>
      </c>
      <c r="R5" s="49">
        <f>0.997445255474453*100</f>
        <v>99.744525547445292</v>
      </c>
      <c r="S5" s="46">
        <v>16.966928558377489</v>
      </c>
      <c r="T5" s="50">
        <v>16915</v>
      </c>
      <c r="U5" s="51">
        <v>3.0201596216375997</v>
      </c>
      <c r="V5" s="52">
        <v>0.93118533845699081</v>
      </c>
      <c r="W5" s="45">
        <v>3.6003547147502216E-2</v>
      </c>
      <c r="X5" s="52">
        <v>9.1043452556902153E-3</v>
      </c>
      <c r="Y5" s="52">
        <v>1.5666568134791604E-2</v>
      </c>
      <c r="Z5" s="45">
        <v>8.0402010050251264E-3</v>
      </c>
      <c r="AA5" s="52">
        <v>0.64954182678096362</v>
      </c>
    </row>
    <row r="6" spans="1:27">
      <c r="A6" s="40" t="s">
        <v>43</v>
      </c>
      <c r="B6" s="53">
        <v>1329604</v>
      </c>
      <c r="C6" s="54">
        <v>1284582</v>
      </c>
      <c r="D6" s="26">
        <f t="shared" ref="D6:D30" si="2">+B6</f>
        <v>1329604</v>
      </c>
      <c r="E6" s="43">
        <v>3.5047976695921301</v>
      </c>
      <c r="F6" s="26">
        <v>1487310</v>
      </c>
      <c r="G6" s="44">
        <v>576</v>
      </c>
      <c r="H6" s="45">
        <f t="shared" si="1"/>
        <v>0.40182950343258556</v>
      </c>
      <c r="I6" s="46">
        <f t="shared" si="0"/>
        <v>2308.3402777777778</v>
      </c>
      <c r="J6" s="47">
        <v>634341</v>
      </c>
      <c r="K6" s="31">
        <v>0.47709017120887121</v>
      </c>
      <c r="L6" s="47">
        <v>695263</v>
      </c>
      <c r="M6" s="31">
        <v>0.52290982879112879</v>
      </c>
      <c r="N6" s="45">
        <v>0.87142185817518658</v>
      </c>
      <c r="O6" s="48">
        <v>28.368296124259555</v>
      </c>
      <c r="P6" s="46">
        <v>51.446143401849376</v>
      </c>
      <c r="Q6" s="46">
        <f>0.102475624321226*100</f>
        <v>10.247562432122601</v>
      </c>
      <c r="R6" s="49">
        <f>0.912375604627314*100</f>
        <v>91.237560462731409</v>
      </c>
      <c r="S6" s="46">
        <v>14.373678177863484</v>
      </c>
      <c r="T6" s="47">
        <v>414237</v>
      </c>
      <c r="U6" s="51">
        <v>3.182125208515898</v>
      </c>
      <c r="V6" s="45">
        <v>0.75151664385363937</v>
      </c>
      <c r="W6" s="45">
        <v>0.23184312362246734</v>
      </c>
      <c r="X6" s="45">
        <v>4.4829409251225744E-3</v>
      </c>
      <c r="Y6" s="45">
        <v>3.316941750736897E-3</v>
      </c>
      <c r="Z6" s="45">
        <v>8.8403498480338558E-3</v>
      </c>
      <c r="AA6" s="52">
        <v>0.60034955834461912</v>
      </c>
    </row>
    <row r="7" spans="1:27">
      <c r="A7" s="40" t="s">
        <v>44</v>
      </c>
      <c r="B7" s="53">
        <v>225151</v>
      </c>
      <c r="C7" s="42">
        <v>171067</v>
      </c>
      <c r="D7" s="26">
        <f t="shared" si="2"/>
        <v>225151</v>
      </c>
      <c r="E7" s="43">
        <v>31.615682744187957</v>
      </c>
      <c r="F7" s="26">
        <v>343397</v>
      </c>
      <c r="G7" s="44">
        <v>2368</v>
      </c>
      <c r="H7" s="45">
        <f t="shared" si="1"/>
        <v>6.8044556520099275E-2</v>
      </c>
      <c r="I7" s="46">
        <f t="shared" si="0"/>
        <v>95.08065878378379</v>
      </c>
      <c r="J7" s="53">
        <v>110176</v>
      </c>
      <c r="K7" s="31">
        <v>0.48934270778277689</v>
      </c>
      <c r="L7" s="53">
        <v>114975</v>
      </c>
      <c r="M7" s="31">
        <v>0.51065729221722311</v>
      </c>
      <c r="N7" s="45">
        <v>0.86654443121747415</v>
      </c>
      <c r="O7" s="48">
        <v>33.306980648542535</v>
      </c>
      <c r="P7" s="46">
        <v>50.583170254403129</v>
      </c>
      <c r="Q7" s="46">
        <f>0.0844411084116882*100</f>
        <v>8.4441108411688202</v>
      </c>
      <c r="R7" s="46">
        <f>0.958260491411176*100</f>
        <v>95.826049141117593</v>
      </c>
      <c r="S7" s="46">
        <v>12.074119146705989</v>
      </c>
      <c r="T7" s="53">
        <v>63780</v>
      </c>
      <c r="U7" s="51">
        <v>3.4783788021323301</v>
      </c>
      <c r="V7" s="45">
        <v>0.93366259015365316</v>
      </c>
      <c r="W7" s="45">
        <v>5.164628410159925E-2</v>
      </c>
      <c r="X7" s="45">
        <v>5.5032925682031988E-3</v>
      </c>
      <c r="Y7" s="45">
        <v>3.3709626842270304E-3</v>
      </c>
      <c r="Z7" s="45">
        <v>5.8168704923173406E-3</v>
      </c>
      <c r="AA7" s="52">
        <v>0.68446221386014428</v>
      </c>
    </row>
    <row r="8" spans="1:27">
      <c r="A8" s="40" t="s">
        <v>45</v>
      </c>
      <c r="B8" s="53">
        <v>58759</v>
      </c>
      <c r="C8" s="42">
        <v>52172</v>
      </c>
      <c r="D8" s="26">
        <f t="shared" si="2"/>
        <v>58759</v>
      </c>
      <c r="E8" s="43">
        <v>12.625546270029897</v>
      </c>
      <c r="F8" s="26">
        <v>73564</v>
      </c>
      <c r="G8" s="44">
        <v>6612</v>
      </c>
      <c r="H8" s="45">
        <f t="shared" si="1"/>
        <v>1.7757993953233665E-2</v>
      </c>
      <c r="I8" s="46">
        <f t="shared" si="0"/>
        <v>8.8867211131276473</v>
      </c>
      <c r="J8" s="53">
        <v>29130</v>
      </c>
      <c r="K8" s="31">
        <v>0.49575384196463518</v>
      </c>
      <c r="L8" s="53">
        <v>29629</v>
      </c>
      <c r="M8" s="31">
        <v>0.50424615803536477</v>
      </c>
      <c r="N8" s="45">
        <v>0.93625393033427606</v>
      </c>
      <c r="O8" s="48">
        <v>33.986282952398781</v>
      </c>
      <c r="P8" s="46">
        <v>47.554760538661448</v>
      </c>
      <c r="Q8" s="46">
        <f>0.104817985329907*100</f>
        <v>10.4817985329907</v>
      </c>
      <c r="R8" s="46">
        <f>0.983158392115832*100</f>
        <v>98.315839211583196</v>
      </c>
      <c r="S8" s="46">
        <v>14.562875474395412</v>
      </c>
      <c r="T8" s="53">
        <v>15948</v>
      </c>
      <c r="U8" s="51">
        <v>3.5837722598444945</v>
      </c>
      <c r="V8" s="45">
        <v>0.94538500125407576</v>
      </c>
      <c r="W8" s="45">
        <v>1.7431652871833458E-2</v>
      </c>
      <c r="X8" s="45">
        <v>2.9157261098570354E-2</v>
      </c>
      <c r="Y8" s="45">
        <v>2.8216704288939053E-3</v>
      </c>
      <c r="Z8" s="45">
        <v>5.2044143466265366E-3</v>
      </c>
      <c r="AA8" s="52">
        <v>0.67895660897918231</v>
      </c>
    </row>
    <row r="9" spans="1:27">
      <c r="A9" s="40" t="s">
        <v>46</v>
      </c>
      <c r="B9" s="53">
        <v>35645</v>
      </c>
      <c r="C9" s="42">
        <v>33323</v>
      </c>
      <c r="D9" s="26">
        <f t="shared" si="2"/>
        <v>35645</v>
      </c>
      <c r="E9" s="43">
        <v>6.9681601296401885</v>
      </c>
      <c r="F9" s="26">
        <v>42647</v>
      </c>
      <c r="G9" s="44">
        <v>12717</v>
      </c>
      <c r="H9" s="45">
        <f t="shared" si="1"/>
        <v>1.0772540282561208E-2</v>
      </c>
      <c r="I9" s="46">
        <f t="shared" si="0"/>
        <v>2.8029409451914762</v>
      </c>
      <c r="J9" s="53">
        <v>18041</v>
      </c>
      <c r="K9" s="31">
        <v>0.50612989199046154</v>
      </c>
      <c r="L9" s="53">
        <v>17604</v>
      </c>
      <c r="M9" s="31">
        <v>0.49387010800953851</v>
      </c>
      <c r="N9" s="45">
        <v>0.8120761383712316</v>
      </c>
      <c r="O9" s="48">
        <v>30.194978257820171</v>
      </c>
      <c r="P9" s="46">
        <v>47.858441263349235</v>
      </c>
      <c r="Q9" s="46">
        <f>0.116313648478047*100</f>
        <v>11.631364847804699</v>
      </c>
      <c r="R9" s="46">
        <f>1.02482390365826*100</f>
        <v>102.48239036582601</v>
      </c>
      <c r="S9" s="46">
        <v>16.288399495020339</v>
      </c>
      <c r="T9" s="53">
        <v>11608</v>
      </c>
      <c r="U9" s="51">
        <v>3.0399724328049622</v>
      </c>
      <c r="V9" s="45">
        <v>0.97648173673328742</v>
      </c>
      <c r="W9" s="45">
        <v>4.6519641626464507E-3</v>
      </c>
      <c r="X9" s="45">
        <v>3.359751895244659E-3</v>
      </c>
      <c r="Y9" s="45">
        <v>5.1688490696071678E-3</v>
      </c>
      <c r="Z9" s="45">
        <v>1.0337698139214336E-2</v>
      </c>
      <c r="AA9" s="52">
        <v>0.68470020675396281</v>
      </c>
    </row>
    <row r="10" spans="1:27">
      <c r="A10" s="40" t="s">
        <v>47</v>
      </c>
      <c r="B10" s="53">
        <v>127454</v>
      </c>
      <c r="C10" s="42">
        <v>116107</v>
      </c>
      <c r="D10" s="26">
        <f t="shared" si="2"/>
        <v>127454</v>
      </c>
      <c r="E10" s="43">
        <v>9.7728819106513765</v>
      </c>
      <c r="F10" s="26">
        <v>151884</v>
      </c>
      <c r="G10" s="44">
        <v>4991</v>
      </c>
      <c r="H10" s="45">
        <f t="shared" si="1"/>
        <v>3.8518820288218715E-2</v>
      </c>
      <c r="I10" s="46">
        <f t="shared" si="0"/>
        <v>25.53676617912242</v>
      </c>
      <c r="J10" s="53">
        <v>62417</v>
      </c>
      <c r="K10" s="31">
        <v>0.48972178197624239</v>
      </c>
      <c r="L10" s="53">
        <v>65037</v>
      </c>
      <c r="M10" s="31">
        <v>0.51027821802375761</v>
      </c>
      <c r="N10" s="45">
        <v>0.90388457804061917</v>
      </c>
      <c r="O10" s="48">
        <v>28.767241514585656</v>
      </c>
      <c r="P10" s="46">
        <v>48.358626627919492</v>
      </c>
      <c r="Q10" s="46">
        <f>0.116944152400082*100</f>
        <v>11.694415240008201</v>
      </c>
      <c r="R10" s="46">
        <f>0.95971523901779*100</f>
        <v>95.971523901778994</v>
      </c>
      <c r="S10" s="46">
        <v>16.030881729879017</v>
      </c>
      <c r="T10" s="53">
        <v>41871</v>
      </c>
      <c r="U10" s="51">
        <v>3.0074275751713597</v>
      </c>
      <c r="V10" s="45">
        <v>0.87062644789950083</v>
      </c>
      <c r="W10" s="45">
        <v>0.11845907668792242</v>
      </c>
      <c r="X10" s="45">
        <v>4.036206443600583E-3</v>
      </c>
      <c r="Y10" s="45">
        <v>1.6956843638795348E-3</v>
      </c>
      <c r="Z10" s="45">
        <v>5.1825846050966061E-3</v>
      </c>
      <c r="AA10" s="52">
        <v>0.64037161758735162</v>
      </c>
    </row>
    <row r="11" spans="1:27">
      <c r="A11" s="40" t="s">
        <v>48</v>
      </c>
      <c r="B11" s="53">
        <v>31312</v>
      </c>
      <c r="C11" s="42">
        <v>30105</v>
      </c>
      <c r="D11" s="26">
        <f t="shared" si="2"/>
        <v>31312</v>
      </c>
      <c r="E11" s="43">
        <v>4.0093007806012215</v>
      </c>
      <c r="F11" s="26">
        <v>37961</v>
      </c>
      <c r="G11" s="44">
        <v>5047</v>
      </c>
      <c r="H11" s="45">
        <f t="shared" si="1"/>
        <v>9.4630321595611314E-3</v>
      </c>
      <c r="I11" s="46">
        <f t="shared" si="0"/>
        <v>6.204081632653061</v>
      </c>
      <c r="J11" s="53">
        <v>15159</v>
      </c>
      <c r="K11" s="31">
        <v>0.48412749105774144</v>
      </c>
      <c r="L11" s="53">
        <v>16153</v>
      </c>
      <c r="M11" s="31">
        <v>0.51587250894225856</v>
      </c>
      <c r="N11" s="45">
        <v>0.93547245108135946</v>
      </c>
      <c r="O11" s="48">
        <v>34.159427695452223</v>
      </c>
      <c r="P11" s="46">
        <v>46.412431127344767</v>
      </c>
      <c r="Q11" s="46">
        <f>0.114333163004599*100</f>
        <v>11.4333163004599</v>
      </c>
      <c r="R11" s="46">
        <f>0.938463443323222*100</f>
        <v>93.84634433232219</v>
      </c>
      <c r="S11" s="46">
        <v>15.776699029126215</v>
      </c>
      <c r="T11" s="53">
        <v>8734</v>
      </c>
      <c r="U11" s="51">
        <v>3.5660636592626518</v>
      </c>
      <c r="V11" s="45">
        <v>0.96588046713991293</v>
      </c>
      <c r="W11" s="45">
        <v>1.4197389512250974E-2</v>
      </c>
      <c r="X11" s="45">
        <v>1.2365468284863752E-2</v>
      </c>
      <c r="Y11" s="45">
        <v>2.2899015342340281E-3</v>
      </c>
      <c r="Z11" s="45">
        <v>5.2667735287382639E-3</v>
      </c>
      <c r="AA11" s="52">
        <v>0.71376230822074649</v>
      </c>
    </row>
    <row r="12" spans="1:27">
      <c r="A12" s="40" t="s">
        <v>49</v>
      </c>
      <c r="B12" s="53">
        <v>61078</v>
      </c>
      <c r="C12" s="42">
        <v>55348</v>
      </c>
      <c r="D12" s="26">
        <f t="shared" si="2"/>
        <v>61078</v>
      </c>
      <c r="E12" s="43">
        <v>10.352677603526782</v>
      </c>
      <c r="F12" s="26">
        <v>73958</v>
      </c>
      <c r="G12" s="44">
        <v>7930</v>
      </c>
      <c r="H12" s="45">
        <f t="shared" si="1"/>
        <v>1.8458836172766824E-2</v>
      </c>
      <c r="I12" s="46">
        <f t="shared" si="0"/>
        <v>7.7021437578814629</v>
      </c>
      <c r="J12" s="42">
        <v>30490</v>
      </c>
      <c r="K12" s="31">
        <v>0.49919774714299747</v>
      </c>
      <c r="L12" s="42">
        <v>30588</v>
      </c>
      <c r="M12" s="31">
        <v>0.50080225285700253</v>
      </c>
      <c r="N12" s="45">
        <v>0.89225483035655007</v>
      </c>
      <c r="O12" s="48">
        <v>29.945315825665542</v>
      </c>
      <c r="P12" s="46">
        <v>48.156139662612787</v>
      </c>
      <c r="Q12" s="46">
        <f>0.117194407151511*100</f>
        <v>11.7194407151511</v>
      </c>
      <c r="R12" s="46">
        <f>0.996602084490476*100</f>
        <v>99.660208449047602</v>
      </c>
      <c r="S12" s="46">
        <v>15.958282851435868</v>
      </c>
      <c r="T12" s="53">
        <v>19745</v>
      </c>
      <c r="U12" s="51">
        <v>3.0717650037984301</v>
      </c>
      <c r="V12" s="45">
        <v>0.95811597872879206</v>
      </c>
      <c r="W12" s="45">
        <v>2.8513547733603446E-2</v>
      </c>
      <c r="X12" s="45">
        <v>2.5829323879463157E-3</v>
      </c>
      <c r="Y12" s="45">
        <v>3.140035452013168E-3</v>
      </c>
      <c r="Z12" s="45">
        <v>7.6475056976449737E-3</v>
      </c>
      <c r="AA12" s="52">
        <v>0.68893390731830839</v>
      </c>
    </row>
    <row r="13" spans="1:27">
      <c r="A13" s="40" t="s">
        <v>50</v>
      </c>
      <c r="B13" s="53">
        <v>104205</v>
      </c>
      <c r="C13" s="42">
        <v>99761</v>
      </c>
      <c r="D13" s="26">
        <f t="shared" si="2"/>
        <v>104205</v>
      </c>
      <c r="E13" s="43">
        <v>4.4546466053868805</v>
      </c>
      <c r="F13" s="26">
        <v>118945</v>
      </c>
      <c r="G13" s="44">
        <v>9187</v>
      </c>
      <c r="H13" s="45">
        <f t="shared" si="1"/>
        <v>3.1492567264533332E-2</v>
      </c>
      <c r="I13" s="46">
        <f t="shared" si="0"/>
        <v>11.342658103842385</v>
      </c>
      <c r="J13" s="53">
        <v>50972</v>
      </c>
      <c r="K13" s="31">
        <v>0.48915119236121107</v>
      </c>
      <c r="L13" s="53">
        <v>53233</v>
      </c>
      <c r="M13" s="31">
        <v>0.51084880763878893</v>
      </c>
      <c r="N13" s="45">
        <v>0.8391623425483471</v>
      </c>
      <c r="O13" s="48">
        <v>26.535195048222253</v>
      </c>
      <c r="P13" s="46">
        <v>45.710367629102251</v>
      </c>
      <c r="Q13" s="46">
        <f>0.149580154503143*100</f>
        <v>14.958015450314299</v>
      </c>
      <c r="R13" s="46">
        <f>0.957526346439239*100</f>
        <v>95.752634643923898</v>
      </c>
      <c r="S13" s="46">
        <v>20.028789405498777</v>
      </c>
      <c r="T13" s="53">
        <v>35476</v>
      </c>
      <c r="U13" s="51">
        <v>2.9066411094824671</v>
      </c>
      <c r="V13" s="45">
        <v>0.98094486413349868</v>
      </c>
      <c r="W13" s="45">
        <v>1.150073288984102E-2</v>
      </c>
      <c r="X13" s="45">
        <v>2.5369263727590486E-3</v>
      </c>
      <c r="Y13" s="45">
        <v>1.5785319652722968E-3</v>
      </c>
      <c r="Z13" s="45">
        <v>3.4389446386289321E-3</v>
      </c>
      <c r="AA13" s="52">
        <v>0.75093020633667829</v>
      </c>
    </row>
    <row r="14" spans="1:27">
      <c r="A14" s="40" t="s">
        <v>51</v>
      </c>
      <c r="B14" s="53">
        <v>4727</v>
      </c>
      <c r="C14" s="42">
        <v>4881</v>
      </c>
      <c r="D14" s="26">
        <f t="shared" si="2"/>
        <v>4727</v>
      </c>
      <c r="E14" s="43">
        <v>-3.1550911698422501</v>
      </c>
      <c r="F14" s="26">
        <v>5104</v>
      </c>
      <c r="G14" s="44">
        <v>3579</v>
      </c>
      <c r="H14" s="45">
        <f t="shared" si="1"/>
        <v>1.4285817903118762E-3</v>
      </c>
      <c r="I14" s="46">
        <f t="shared" si="0"/>
        <v>1.3207599888236938</v>
      </c>
      <c r="J14" s="53">
        <v>2433</v>
      </c>
      <c r="K14" s="31">
        <v>0.51470277131372966</v>
      </c>
      <c r="L14" s="53">
        <v>2294</v>
      </c>
      <c r="M14" s="31">
        <v>0.48529722868627034</v>
      </c>
      <c r="N14" s="45">
        <v>0.96785182031083672</v>
      </c>
      <c r="O14" s="48">
        <v>33.594245821874338</v>
      </c>
      <c r="P14" s="46">
        <v>44.202266782911941</v>
      </c>
      <c r="Q14" s="46">
        <f>0.131796065157605*100</f>
        <v>13.179606515760501</v>
      </c>
      <c r="R14" s="46">
        <f>1.06059285091543*100</f>
        <v>106.059285091543</v>
      </c>
      <c r="S14" s="46">
        <v>18.108737042521682</v>
      </c>
      <c r="T14" s="53">
        <v>1495</v>
      </c>
      <c r="U14" s="51">
        <v>3.1451505016722408</v>
      </c>
      <c r="V14" s="45">
        <v>0.90301003344481601</v>
      </c>
      <c r="W14" s="45">
        <v>6.6889632107023408E-4</v>
      </c>
      <c r="X14" s="45">
        <v>8.1605351170568566E-2</v>
      </c>
      <c r="Y14" s="45">
        <v>1.0033444816053512E-2</v>
      </c>
      <c r="Z14" s="45">
        <v>4.6822742474916385E-3</v>
      </c>
      <c r="AA14" s="52">
        <v>0.74448160535117058</v>
      </c>
    </row>
    <row r="15" spans="1:27">
      <c r="A15" s="40" t="s">
        <v>52</v>
      </c>
      <c r="B15" s="53">
        <v>5380</v>
      </c>
      <c r="C15" s="42">
        <v>5132</v>
      </c>
      <c r="D15" s="26">
        <f t="shared" si="2"/>
        <v>5380</v>
      </c>
      <c r="E15" s="43">
        <v>4.8324240062353807</v>
      </c>
      <c r="F15" s="26">
        <v>5908</v>
      </c>
      <c r="G15" s="44">
        <v>3049</v>
      </c>
      <c r="H15" s="45">
        <f t="shared" si="1"/>
        <v>1.6259297719225501E-3</v>
      </c>
      <c r="I15" s="46">
        <f t="shared" si="0"/>
        <v>1.7645129550672352</v>
      </c>
      <c r="J15" s="53">
        <v>2769</v>
      </c>
      <c r="K15" s="31">
        <v>0.51468401486988846</v>
      </c>
      <c r="L15" s="53">
        <v>2611</v>
      </c>
      <c r="M15" s="31">
        <v>0.48531598513011154</v>
      </c>
      <c r="N15" s="45">
        <v>0.96889638373618137</v>
      </c>
      <c r="O15" s="48">
        <v>31.765799256505577</v>
      </c>
      <c r="P15" s="46">
        <v>44.618919954040599</v>
      </c>
      <c r="Q15" s="46">
        <f>0.138104089219331*100</f>
        <v>13.810408921933101</v>
      </c>
      <c r="R15" s="46">
        <f>1.06051321332823*100</f>
        <v>106.05132133282299</v>
      </c>
      <c r="S15" s="46">
        <v>18.624535315985131</v>
      </c>
      <c r="T15" s="53">
        <v>1611</v>
      </c>
      <c r="U15" s="51">
        <v>3.3196772191185597</v>
      </c>
      <c r="V15" s="45">
        <v>0.78398510242085662</v>
      </c>
      <c r="W15" s="45">
        <v>4.3451272501551829E-3</v>
      </c>
      <c r="X15" s="45">
        <v>0.19925512104283055</v>
      </c>
      <c r="Y15" s="45">
        <v>1.2414649286157666E-3</v>
      </c>
      <c r="Z15" s="45">
        <v>1.11731843575419E-2</v>
      </c>
      <c r="AA15" s="52">
        <v>0.72067039106145248</v>
      </c>
    </row>
    <row r="16" spans="1:27">
      <c r="A16" s="40" t="s">
        <v>53</v>
      </c>
      <c r="B16" s="53">
        <v>36282</v>
      </c>
      <c r="C16" s="42">
        <v>34647</v>
      </c>
      <c r="D16" s="26">
        <f t="shared" si="2"/>
        <v>36282</v>
      </c>
      <c r="E16" s="43">
        <v>4.7190232920599096</v>
      </c>
      <c r="F16" s="26">
        <v>41918</v>
      </c>
      <c r="G16" s="44">
        <v>8238</v>
      </c>
      <c r="H16" s="45">
        <f t="shared" si="1"/>
        <v>1.0965052785296275E-2</v>
      </c>
      <c r="I16" s="46">
        <f t="shared" si="0"/>
        <v>4.4042243262927894</v>
      </c>
      <c r="J16" s="53">
        <v>17905</v>
      </c>
      <c r="K16" s="31">
        <v>0.49349539716663909</v>
      </c>
      <c r="L16" s="53">
        <v>18377</v>
      </c>
      <c r="M16" s="31">
        <v>0.50650460283336085</v>
      </c>
      <c r="N16" s="45">
        <v>0.85174621815843188</v>
      </c>
      <c r="O16" s="48">
        <v>30.001102475056502</v>
      </c>
      <c r="P16" s="46">
        <v>44.952930293301407</v>
      </c>
      <c r="Q16" s="46">
        <f>0.133454605589549*100</f>
        <v>13.345460558954899</v>
      </c>
      <c r="R16" s="46">
        <f>0.974315720737879*100</f>
        <v>97.431572073787891</v>
      </c>
      <c r="S16" s="46">
        <v>18.295573562648144</v>
      </c>
      <c r="T16" s="53">
        <v>12111</v>
      </c>
      <c r="U16" s="51">
        <v>2.969779539261828</v>
      </c>
      <c r="V16" s="45">
        <v>0.97366030881017263</v>
      </c>
      <c r="W16" s="45">
        <v>1.733960862026257E-2</v>
      </c>
      <c r="X16" s="45">
        <v>2.0642391214598299E-3</v>
      </c>
      <c r="Y16" s="45">
        <v>1.5688217323094706E-3</v>
      </c>
      <c r="Z16" s="45">
        <v>5.3670217157955578E-3</v>
      </c>
      <c r="AA16" s="52">
        <v>0.7068780447527041</v>
      </c>
    </row>
    <row r="17" spans="1:27">
      <c r="A17" s="40" t="s">
        <v>54</v>
      </c>
      <c r="B17" s="53">
        <v>178401</v>
      </c>
      <c r="C17" s="42">
        <v>155124</v>
      </c>
      <c r="D17" s="26">
        <f t="shared" si="2"/>
        <v>178401</v>
      </c>
      <c r="E17" s="43">
        <v>15.005415022820445</v>
      </c>
      <c r="F17" s="26">
        <v>230989</v>
      </c>
      <c r="G17" s="44">
        <v>2479</v>
      </c>
      <c r="H17" s="45">
        <f t="shared" si="1"/>
        <v>5.3915891680437707E-2</v>
      </c>
      <c r="I17" s="46">
        <f t="shared" si="0"/>
        <v>71.964905203711169</v>
      </c>
      <c r="J17" s="53">
        <v>85270</v>
      </c>
      <c r="K17" s="31">
        <v>0.47796817282414339</v>
      </c>
      <c r="L17" s="53">
        <v>93131</v>
      </c>
      <c r="M17" s="31">
        <v>0.52203182717585661</v>
      </c>
      <c r="N17" s="45">
        <v>0.7695528183969419</v>
      </c>
      <c r="O17" s="48">
        <v>28.743112426499849</v>
      </c>
      <c r="P17" s="46">
        <v>46.520492639400416</v>
      </c>
      <c r="Q17" s="46">
        <f>0.131333344544033*100</f>
        <v>13.1333344544033</v>
      </c>
      <c r="R17" s="46">
        <f>0.915592015547992*100</f>
        <v>91.559201554799202</v>
      </c>
      <c r="S17" s="46">
        <v>18.151804081815683</v>
      </c>
      <c r="T17" s="53">
        <v>55253</v>
      </c>
      <c r="U17" s="51">
        <v>3.0371744520659512</v>
      </c>
      <c r="V17" s="45">
        <v>0.88270320163611027</v>
      </c>
      <c r="W17" s="45">
        <v>0.1029265379255425</v>
      </c>
      <c r="X17" s="45">
        <v>5.3209780464409176E-3</v>
      </c>
      <c r="Y17" s="45">
        <v>3.3663330497891515E-3</v>
      </c>
      <c r="Z17" s="45">
        <v>5.6829493421171702E-3</v>
      </c>
      <c r="AA17" s="52">
        <v>0.63656272057625829</v>
      </c>
    </row>
    <row r="18" spans="1:27">
      <c r="A18" s="40" t="s">
        <v>55</v>
      </c>
      <c r="B18" s="42">
        <v>246393</v>
      </c>
      <c r="C18" s="42">
        <v>229728</v>
      </c>
      <c r="D18" s="26">
        <f t="shared" si="2"/>
        <v>246393</v>
      </c>
      <c r="E18" s="43">
        <v>7.2542310906811514</v>
      </c>
      <c r="F18" s="26">
        <v>289359</v>
      </c>
      <c r="G18" s="44">
        <v>18580</v>
      </c>
      <c r="H18" s="45">
        <f t="shared" si="1"/>
        <v>7.446425916232581E-2</v>
      </c>
      <c r="I18" s="46">
        <f t="shared" si="0"/>
        <v>13.26119483315393</v>
      </c>
      <c r="J18" s="53">
        <v>119713</v>
      </c>
      <c r="K18" s="31">
        <v>0.48586201718392974</v>
      </c>
      <c r="L18" s="53">
        <v>126680</v>
      </c>
      <c r="M18" s="31">
        <v>0.51413798281607026</v>
      </c>
      <c r="N18" s="45">
        <v>0.89065061741205764</v>
      </c>
      <c r="O18" s="48">
        <v>27.775951427191519</v>
      </c>
      <c r="P18" s="46">
        <v>48.511998736975052</v>
      </c>
      <c r="Q18" s="46">
        <f>0.125137483613577*100</f>
        <v>12.513748361357699</v>
      </c>
      <c r="R18" s="46">
        <f>0.945042278207183*100</f>
        <v>94.504227820718299</v>
      </c>
      <c r="S18" s="46">
        <v>17.171348212002776</v>
      </c>
      <c r="T18" s="53">
        <v>80878</v>
      </c>
      <c r="U18" s="51">
        <v>3.0119686441306661</v>
      </c>
      <c r="V18" s="45">
        <v>0.89146615890600656</v>
      </c>
      <c r="W18" s="45">
        <v>9.7974727367145575E-2</v>
      </c>
      <c r="X18" s="45">
        <v>3.4001829916664606E-3</v>
      </c>
      <c r="Y18" s="45">
        <v>2.3121244343331931E-3</v>
      </c>
      <c r="Z18" s="45">
        <v>4.8468063008481914E-3</v>
      </c>
      <c r="AA18" s="52">
        <v>0.6711343010460199</v>
      </c>
    </row>
    <row r="19" spans="1:27">
      <c r="A19" s="40" t="s">
        <v>56</v>
      </c>
      <c r="B19" s="53">
        <v>46675</v>
      </c>
      <c r="C19" s="42">
        <v>42429</v>
      </c>
      <c r="D19" s="26">
        <f t="shared" si="2"/>
        <v>46675</v>
      </c>
      <c r="E19" s="43">
        <v>10.00730632350515</v>
      </c>
      <c r="F19" s="26">
        <v>57120</v>
      </c>
      <c r="G19" s="44">
        <v>6734</v>
      </c>
      <c r="H19" s="45">
        <f t="shared" si="1"/>
        <v>1.4105998532432161E-2</v>
      </c>
      <c r="I19" s="46">
        <f t="shared" si="0"/>
        <v>6.9312444312444317</v>
      </c>
      <c r="J19" s="53">
        <v>23230</v>
      </c>
      <c r="K19" s="31">
        <v>0.49769683985002677</v>
      </c>
      <c r="L19" s="53">
        <v>23445</v>
      </c>
      <c r="M19" s="31">
        <v>0.50230316014997323</v>
      </c>
      <c r="N19" s="45">
        <v>0.93327057381176526</v>
      </c>
      <c r="O19" s="48">
        <v>33.501874665238354</v>
      </c>
      <c r="P19" s="46">
        <v>48.833439965877581</v>
      </c>
      <c r="Q19" s="46">
        <f>0.0985324049276915*100</f>
        <v>9.8532404927691495</v>
      </c>
      <c r="R19" s="46">
        <f>0.990829601194285*100</f>
        <v>99.082960119428492</v>
      </c>
      <c r="S19" s="46">
        <v>13.915372254954473</v>
      </c>
      <c r="T19" s="53">
        <v>13652</v>
      </c>
      <c r="U19" s="51">
        <v>3.3997949018458833</v>
      </c>
      <c r="V19" s="45">
        <v>0.94667447992968068</v>
      </c>
      <c r="W19" s="45">
        <v>2.4099033108702022E-2</v>
      </c>
      <c r="X19" s="45">
        <v>2.0509815411661296E-2</v>
      </c>
      <c r="Y19" s="45">
        <v>3.2229709932610606E-3</v>
      </c>
      <c r="Z19" s="45">
        <v>5.4937005566949894E-3</v>
      </c>
      <c r="AA19" s="52">
        <v>0.66312628186346323</v>
      </c>
    </row>
    <row r="20" spans="1:27">
      <c r="A20" s="40" t="s">
        <v>57</v>
      </c>
      <c r="B20" s="53">
        <v>13242</v>
      </c>
      <c r="C20" s="42">
        <v>12635</v>
      </c>
      <c r="D20" s="26">
        <f t="shared" si="2"/>
        <v>13242</v>
      </c>
      <c r="E20" s="43">
        <v>4.8041155520379908</v>
      </c>
      <c r="F20" s="26">
        <v>16300</v>
      </c>
      <c r="G20" s="44">
        <v>6880</v>
      </c>
      <c r="H20" s="45">
        <f t="shared" si="1"/>
        <v>4.0019632044234962E-3</v>
      </c>
      <c r="I20" s="46">
        <f t="shared" si="0"/>
        <v>1.9247093023255815</v>
      </c>
      <c r="J20" s="53">
        <v>6710</v>
      </c>
      <c r="K20" s="31">
        <v>0.50672103911795796</v>
      </c>
      <c r="L20" s="53">
        <v>6532</v>
      </c>
      <c r="M20" s="31">
        <v>0.49327896088204198</v>
      </c>
      <c r="N20" s="45">
        <v>0.92857685586201655</v>
      </c>
      <c r="O20" s="48">
        <v>37.026128983537234</v>
      </c>
      <c r="P20" s="46">
        <v>46.846295162278018</v>
      </c>
      <c r="Q20" s="46">
        <f>0.0908473040326235*100</f>
        <v>9.0847304032623502</v>
      </c>
      <c r="R20" s="46">
        <f>1.0272504592774*100</f>
        <v>102.72504592774001</v>
      </c>
      <c r="S20" s="46">
        <v>13.177767708805316</v>
      </c>
      <c r="T20" s="53">
        <v>3846</v>
      </c>
      <c r="U20" s="51">
        <v>3.4261570462818511</v>
      </c>
      <c r="V20" s="45">
        <v>0.93213728549141961</v>
      </c>
      <c r="W20" s="45">
        <v>7.8003120124804995E-3</v>
      </c>
      <c r="X20" s="45">
        <v>5.2782111284451379E-2</v>
      </c>
      <c r="Y20" s="45">
        <v>2.3400936037441498E-3</v>
      </c>
      <c r="Z20" s="45">
        <v>4.9401976079043158E-3</v>
      </c>
      <c r="AA20" s="52">
        <v>0.74362974518980762</v>
      </c>
    </row>
    <row r="21" spans="1:27">
      <c r="A21" s="40" t="s">
        <v>58</v>
      </c>
      <c r="B21" s="53">
        <v>103718</v>
      </c>
      <c r="C21" s="42">
        <v>95803</v>
      </c>
      <c r="D21" s="26">
        <f t="shared" si="2"/>
        <v>103718</v>
      </c>
      <c r="E21" s="43">
        <v>8.2617454568228545</v>
      </c>
      <c r="F21" s="26">
        <v>121685</v>
      </c>
      <c r="G21" s="44">
        <v>5162</v>
      </c>
      <c r="H21" s="45">
        <f t="shared" si="1"/>
        <v>3.1345387376257076E-2</v>
      </c>
      <c r="I21" s="46">
        <f t="shared" si="0"/>
        <v>20.092599767531965</v>
      </c>
      <c r="J21" s="53">
        <v>50613</v>
      </c>
      <c r="K21" s="31">
        <v>0.48798665612526271</v>
      </c>
      <c r="L21" s="53">
        <v>53105</v>
      </c>
      <c r="M21" s="31">
        <v>0.51201334387473729</v>
      </c>
      <c r="N21" s="45">
        <v>0.9416030645963096</v>
      </c>
      <c r="O21" s="48">
        <v>29.703619429607205</v>
      </c>
      <c r="P21" s="46">
        <v>48.731757838244988</v>
      </c>
      <c r="Q21" s="46">
        <f>0.115601920592375*100</f>
        <v>11.560192059237499</v>
      </c>
      <c r="R21" s="46">
        <f>0.953074098484135*100</f>
        <v>95.307409848413499</v>
      </c>
      <c r="S21" s="46">
        <v>15.992402475944386</v>
      </c>
      <c r="T21" s="53">
        <v>32090</v>
      </c>
      <c r="U21" s="51">
        <v>3.2124649423496416</v>
      </c>
      <c r="V21" s="45">
        <v>0.97117482081645368</v>
      </c>
      <c r="W21" s="45">
        <v>1.9788095980056094E-2</v>
      </c>
      <c r="X21" s="45">
        <v>3.708320349018386E-3</v>
      </c>
      <c r="Y21" s="45">
        <v>9.9719538797133061E-4</v>
      </c>
      <c r="Z21" s="45">
        <v>4.3315674665004673E-3</v>
      </c>
      <c r="AA21" s="52">
        <v>0.72013088189467123</v>
      </c>
    </row>
    <row r="22" spans="1:27">
      <c r="A22" s="40" t="s">
        <v>59</v>
      </c>
      <c r="B22" s="53">
        <v>37004</v>
      </c>
      <c r="C22" s="42">
        <v>32395</v>
      </c>
      <c r="D22" s="26">
        <f t="shared" si="2"/>
        <v>37004</v>
      </c>
      <c r="E22" s="43">
        <v>14.22750424448218</v>
      </c>
      <c r="F22" s="26">
        <v>47426</v>
      </c>
      <c r="G22" s="44">
        <v>3395</v>
      </c>
      <c r="H22" s="45">
        <f t="shared" si="1"/>
        <v>1.1183253769558001E-2</v>
      </c>
      <c r="I22" s="46">
        <f t="shared" si="0"/>
        <v>10.899558173784978</v>
      </c>
      <c r="J22" s="53">
        <v>18339</v>
      </c>
      <c r="K22" s="31">
        <v>0.4955950708031564</v>
      </c>
      <c r="L22" s="53">
        <v>18665</v>
      </c>
      <c r="M22" s="31">
        <v>0.50440492919684354</v>
      </c>
      <c r="N22" s="45">
        <v>0.88242448240751215</v>
      </c>
      <c r="O22" s="48">
        <v>33.804453572586745</v>
      </c>
      <c r="P22" s="46">
        <v>49.049022234128046</v>
      </c>
      <c r="Q22" s="46">
        <f>0.099205491298238*100</f>
        <v>9.9205491298237991</v>
      </c>
      <c r="R22" s="46">
        <f>0.982534154835253*100</f>
        <v>98.253415483525302</v>
      </c>
      <c r="S22" s="46">
        <v>14.190357799156846</v>
      </c>
      <c r="T22" s="53">
        <v>10320</v>
      </c>
      <c r="U22" s="51">
        <v>3.4518410852713179</v>
      </c>
      <c r="V22" s="45">
        <v>0.93343023255813951</v>
      </c>
      <c r="W22" s="45">
        <v>2.50968992248062E-2</v>
      </c>
      <c r="X22" s="45">
        <v>2.8391472868217055E-2</v>
      </c>
      <c r="Y22" s="45">
        <v>3.1976744186046511E-3</v>
      </c>
      <c r="Z22" s="45">
        <v>9.883720930232558E-3</v>
      </c>
      <c r="AA22" s="52">
        <v>0.73284883720930227</v>
      </c>
    </row>
    <row r="23" spans="1:27">
      <c r="A23" s="40" t="s">
        <v>60</v>
      </c>
      <c r="B23" s="53">
        <v>53520</v>
      </c>
      <c r="C23" s="42">
        <v>48951</v>
      </c>
      <c r="D23" s="26">
        <f t="shared" si="2"/>
        <v>53520</v>
      </c>
      <c r="E23" s="43">
        <v>9.3338236195378954</v>
      </c>
      <c r="F23" s="26">
        <v>63195</v>
      </c>
      <c r="G23" s="44">
        <v>1550</v>
      </c>
      <c r="H23" s="45">
        <f t="shared" si="1"/>
        <v>1.6174676838902394E-2</v>
      </c>
      <c r="I23" s="46">
        <f t="shared" si="0"/>
        <v>34.529032258064518</v>
      </c>
      <c r="J23" s="53">
        <v>26006</v>
      </c>
      <c r="K23" s="31">
        <v>0.48591180866965622</v>
      </c>
      <c r="L23" s="53">
        <v>27514</v>
      </c>
      <c r="M23" s="31">
        <v>0.51408819133034378</v>
      </c>
      <c r="N23" s="45">
        <v>0.85186112823674476</v>
      </c>
      <c r="O23" s="48">
        <v>31.859118086696565</v>
      </c>
      <c r="P23" s="46">
        <v>47.982845097041505</v>
      </c>
      <c r="Q23" s="46">
        <f>0.10855754857997*100</f>
        <v>10.855754857997001</v>
      </c>
      <c r="R23" s="46">
        <f>0.945191538852948*100</f>
        <v>94.519153885294799</v>
      </c>
      <c r="S23" s="46">
        <v>15.136397608370702</v>
      </c>
      <c r="T23" s="53">
        <v>15855</v>
      </c>
      <c r="U23" s="51">
        <v>3.3180069378744874</v>
      </c>
      <c r="V23" s="45">
        <v>0.94165878271838532</v>
      </c>
      <c r="W23" s="45">
        <v>2.8319142226426994E-2</v>
      </c>
      <c r="X23" s="45">
        <v>1.8416903185115106E-2</v>
      </c>
      <c r="Y23" s="45">
        <v>2.2075055187637969E-3</v>
      </c>
      <c r="Z23" s="45">
        <v>9.3976663513087363E-3</v>
      </c>
      <c r="AA23" s="52">
        <v>0.70715862503941973</v>
      </c>
    </row>
    <row r="24" spans="1:27">
      <c r="A24" s="40" t="s">
        <v>61</v>
      </c>
      <c r="B24" s="53">
        <v>206307</v>
      </c>
      <c r="C24" s="42">
        <v>190182</v>
      </c>
      <c r="D24" s="26">
        <f t="shared" si="2"/>
        <v>206307</v>
      </c>
      <c r="E24" s="43">
        <v>8.4787203836325098</v>
      </c>
      <c r="F24" s="26">
        <v>238167</v>
      </c>
      <c r="G24" s="44">
        <v>15782</v>
      </c>
      <c r="H24" s="45">
        <f t="shared" si="1"/>
        <v>6.2349571274354192E-2</v>
      </c>
      <c r="I24" s="46">
        <f t="shared" si="0"/>
        <v>13.072297554175643</v>
      </c>
      <c r="J24" s="53">
        <v>101224</v>
      </c>
      <c r="K24" s="31">
        <v>0.49064743319422027</v>
      </c>
      <c r="L24" s="53">
        <v>105083</v>
      </c>
      <c r="M24" s="31">
        <v>0.50935256680577978</v>
      </c>
      <c r="N24" s="45">
        <v>0.86346173711576013</v>
      </c>
      <c r="O24" s="48">
        <v>29.29420717668329</v>
      </c>
      <c r="P24" s="46">
        <v>46.801100082791699</v>
      </c>
      <c r="Q24" s="46">
        <f>0.125938528503638*100</f>
        <v>12.593852850363799</v>
      </c>
      <c r="R24" s="46">
        <f>0.963276647983023*100</f>
        <v>96.327664798302308</v>
      </c>
      <c r="S24" s="46">
        <v>17.213667010813982</v>
      </c>
      <c r="T24" s="53">
        <v>66832</v>
      </c>
      <c r="U24" s="51">
        <v>3.0510533875987549</v>
      </c>
      <c r="V24" s="45">
        <v>0.93263706009097436</v>
      </c>
      <c r="W24" s="45">
        <v>5.8385204692362941E-2</v>
      </c>
      <c r="X24" s="45">
        <v>2.4239885084989228E-3</v>
      </c>
      <c r="Y24" s="45">
        <v>1.2419200383050036E-3</v>
      </c>
      <c r="Z24" s="45">
        <v>5.3118266698587505E-3</v>
      </c>
      <c r="AA24" s="52">
        <v>0.67274658846061763</v>
      </c>
    </row>
    <row r="25" spans="1:27">
      <c r="A25" s="40" t="s">
        <v>62</v>
      </c>
      <c r="B25" s="53">
        <v>98188</v>
      </c>
      <c r="C25" s="42">
        <v>86083</v>
      </c>
      <c r="D25" s="26">
        <f t="shared" si="2"/>
        <v>98188</v>
      </c>
      <c r="E25" s="43">
        <v>14.062009920657982</v>
      </c>
      <c r="F25" s="26">
        <v>129189</v>
      </c>
      <c r="G25" s="44">
        <v>3269</v>
      </c>
      <c r="H25" s="45">
        <f t="shared" si="1"/>
        <v>2.9674124989875716E-2</v>
      </c>
      <c r="I25" s="46">
        <f t="shared" si="0"/>
        <v>30.036096665646987</v>
      </c>
      <c r="J25" s="53">
        <v>49230</v>
      </c>
      <c r="K25" s="31">
        <v>0.50138509797531261</v>
      </c>
      <c r="L25" s="53">
        <v>48958</v>
      </c>
      <c r="M25" s="31">
        <v>0.49861490202468733</v>
      </c>
      <c r="N25" s="45">
        <v>0.89597948981999953</v>
      </c>
      <c r="O25" s="48">
        <v>30.992585652014505</v>
      </c>
      <c r="P25" s="46">
        <v>49.027738061195308</v>
      </c>
      <c r="Q25" s="46">
        <f>0.0985965698456023*100</f>
        <v>9.85965698456023</v>
      </c>
      <c r="R25" s="46">
        <f>1.00555578250746*100</f>
        <v>100.555578250746</v>
      </c>
      <c r="S25" s="46">
        <v>13.973194280360127</v>
      </c>
      <c r="T25" s="53">
        <v>28144</v>
      </c>
      <c r="U25" s="51">
        <v>3.3512649232518474</v>
      </c>
      <c r="V25" s="45">
        <v>0.92858158044343375</v>
      </c>
      <c r="W25" s="45">
        <v>5.52515633882888E-2</v>
      </c>
      <c r="X25" s="45">
        <v>4.8322910744741333E-3</v>
      </c>
      <c r="Y25" s="45">
        <v>5.8982376350198975E-3</v>
      </c>
      <c r="Z25" s="45">
        <v>5.4363274587833996E-3</v>
      </c>
      <c r="AA25" s="52">
        <v>0.67069357589539513</v>
      </c>
    </row>
    <row r="26" spans="1:27">
      <c r="A26" s="40" t="s">
        <v>63</v>
      </c>
      <c r="B26" s="53">
        <v>4591</v>
      </c>
      <c r="C26" s="42">
        <v>4531</v>
      </c>
      <c r="D26" s="26">
        <f t="shared" si="2"/>
        <v>4591</v>
      </c>
      <c r="E26" s="43">
        <v>1.3242109909512356</v>
      </c>
      <c r="F26" s="26">
        <v>5191</v>
      </c>
      <c r="G26" s="44">
        <v>3241</v>
      </c>
      <c r="H26" s="45">
        <f t="shared" si="1"/>
        <v>1.3874802198692246E-3</v>
      </c>
      <c r="I26" s="46">
        <f t="shared" si="0"/>
        <v>1.4165381055229866</v>
      </c>
      <c r="J26" s="53">
        <v>2378</v>
      </c>
      <c r="K26" s="31">
        <v>0.51796994118928341</v>
      </c>
      <c r="L26" s="53">
        <v>2213</v>
      </c>
      <c r="M26" s="31">
        <v>0.48203005881071664</v>
      </c>
      <c r="N26" s="45">
        <v>0.936429215509468</v>
      </c>
      <c r="O26" s="48">
        <v>34.850795033761706</v>
      </c>
      <c r="P26" s="46">
        <v>46.995029371893359</v>
      </c>
      <c r="Q26" s="46">
        <f>0.106948377259856*100</f>
        <v>10.6948377259856</v>
      </c>
      <c r="R26" s="46">
        <f>1.07455942159964*100</f>
        <v>107.455942159964</v>
      </c>
      <c r="S26" s="46">
        <v>15.573949030712264</v>
      </c>
      <c r="T26" s="53">
        <v>1311</v>
      </c>
      <c r="U26" s="51">
        <v>3.3852021357742181</v>
      </c>
      <c r="V26" s="45">
        <v>0.9595728451563692</v>
      </c>
      <c r="W26" s="45">
        <v>4.5766590389016018E-3</v>
      </c>
      <c r="X26" s="45">
        <v>2.6697177726926011E-2</v>
      </c>
      <c r="Y26" s="45">
        <v>1.5255530129672007E-3</v>
      </c>
      <c r="Z26" s="45">
        <v>7.6277650648360028E-3</v>
      </c>
      <c r="AA26" s="52">
        <v>0.71243325705568272</v>
      </c>
    </row>
    <row r="27" spans="1:27">
      <c r="A27" s="40" t="s">
        <v>64</v>
      </c>
      <c r="B27" s="53">
        <v>109554</v>
      </c>
      <c r="C27" s="42">
        <v>107460</v>
      </c>
      <c r="D27" s="26">
        <f t="shared" si="2"/>
        <v>109554</v>
      </c>
      <c r="E27" s="43">
        <v>1.9486320491345577</v>
      </c>
      <c r="F27" s="26">
        <v>125040</v>
      </c>
      <c r="G27" s="44">
        <v>5142</v>
      </c>
      <c r="H27" s="45">
        <f t="shared" si="1"/>
        <v>3.3109128296134396E-2</v>
      </c>
      <c r="I27" s="46">
        <f t="shared" si="0"/>
        <v>21.305717619603268</v>
      </c>
      <c r="J27" s="53">
        <v>53148</v>
      </c>
      <c r="K27" s="31">
        <v>0.48513062051590994</v>
      </c>
      <c r="L27" s="53">
        <v>56406</v>
      </c>
      <c r="M27" s="31">
        <v>0.51486937948409006</v>
      </c>
      <c r="N27" s="45">
        <v>0.92447361531844874</v>
      </c>
      <c r="O27" s="48">
        <v>28.343100206290963</v>
      </c>
      <c r="P27" s="46">
        <v>46.308903308158705</v>
      </c>
      <c r="Q27" s="46">
        <f>0.135184475235957*100</f>
        <v>13.5184475235957</v>
      </c>
      <c r="R27" s="46">
        <f>0.942240187214126*100</f>
        <v>94.224018721412591</v>
      </c>
      <c r="S27" s="46">
        <v>18.578965624258355</v>
      </c>
      <c r="T27" s="53">
        <v>36058</v>
      </c>
      <c r="U27" s="51">
        <v>2.9889899606190027</v>
      </c>
      <c r="V27" s="45">
        <v>0.94974762882023411</v>
      </c>
      <c r="W27" s="45">
        <v>4.3097232236951576E-2</v>
      </c>
      <c r="X27" s="45">
        <v>3.1893061179211271E-3</v>
      </c>
      <c r="Y27" s="45">
        <v>6.6559432026180041E-4</v>
      </c>
      <c r="Z27" s="45">
        <v>3.300238504631427E-3</v>
      </c>
      <c r="AA27" s="52">
        <v>0.71534749570137002</v>
      </c>
    </row>
    <row r="28" spans="1:27">
      <c r="A28" s="40" t="s">
        <v>65</v>
      </c>
      <c r="B28" s="53">
        <v>18556</v>
      </c>
      <c r="C28" s="42">
        <v>16479</v>
      </c>
      <c r="D28" s="26">
        <f t="shared" si="2"/>
        <v>18556</v>
      </c>
      <c r="E28" s="43">
        <v>12.603920140785242</v>
      </c>
      <c r="F28" s="26">
        <v>23241</v>
      </c>
      <c r="G28" s="44">
        <v>3048</v>
      </c>
      <c r="H28" s="45">
        <f t="shared" si="1"/>
        <v>5.6079466259841707E-3</v>
      </c>
      <c r="I28" s="46">
        <f t="shared" si="0"/>
        <v>6.0879265091863521</v>
      </c>
      <c r="J28" s="53">
        <v>9319</v>
      </c>
      <c r="K28" s="31">
        <v>0.502209527915499</v>
      </c>
      <c r="L28" s="53">
        <v>9237</v>
      </c>
      <c r="M28" s="31">
        <v>0.49779047208450095</v>
      </c>
      <c r="N28" s="45">
        <v>0.93183188119896976</v>
      </c>
      <c r="O28" s="48">
        <v>33.503987928432856</v>
      </c>
      <c r="P28" s="46">
        <v>50.14615134784021</v>
      </c>
      <c r="Q28" s="46">
        <f>0.0934468635481785*100</f>
        <v>9.3446863548178491</v>
      </c>
      <c r="R28" s="46">
        <f>1.00887734112807*100</f>
        <v>100.88773411280701</v>
      </c>
      <c r="S28" s="46">
        <v>13.284112955378314</v>
      </c>
      <c r="T28" s="53">
        <v>5363</v>
      </c>
      <c r="U28" s="51">
        <v>3.4180495991049784</v>
      </c>
      <c r="V28" s="45">
        <v>0.96252097706507556</v>
      </c>
      <c r="W28" s="45">
        <v>1.7341040462427744E-2</v>
      </c>
      <c r="X28" s="45">
        <v>9.509602834234571E-3</v>
      </c>
      <c r="Y28" s="45">
        <v>3.1698676114115232E-3</v>
      </c>
      <c r="Z28" s="45">
        <v>7.4585120268506437E-3</v>
      </c>
      <c r="AA28" s="52">
        <v>0.66399403319037853</v>
      </c>
    </row>
    <row r="29" spans="1:27">
      <c r="A29" s="40" t="s">
        <v>66</v>
      </c>
      <c r="B29" s="53">
        <v>12673</v>
      </c>
      <c r="C29" s="42">
        <v>12211</v>
      </c>
      <c r="D29" s="26">
        <f t="shared" si="2"/>
        <v>12673</v>
      </c>
      <c r="E29" s="43">
        <v>3.7834739169601228</v>
      </c>
      <c r="F29" s="26">
        <v>14603</v>
      </c>
      <c r="G29" s="44">
        <v>9732</v>
      </c>
      <c r="H29" s="45">
        <f t="shared" si="1"/>
        <v>3.8300014869097542E-3</v>
      </c>
      <c r="I29" s="46">
        <f t="shared" si="0"/>
        <v>1.3021989313604603</v>
      </c>
      <c r="J29" s="53">
        <v>6496</v>
      </c>
      <c r="K29" s="31">
        <v>0.51258581235697942</v>
      </c>
      <c r="L29" s="53">
        <v>6177</v>
      </c>
      <c r="M29" s="31">
        <v>0.48741418764302058</v>
      </c>
      <c r="N29" s="45">
        <v>0.94502347044315382</v>
      </c>
      <c r="O29" s="48">
        <v>32.068176438096742</v>
      </c>
      <c r="P29" s="46">
        <v>46.543629593653876</v>
      </c>
      <c r="Q29" s="46">
        <f>0.123885425708199*100</f>
        <v>12.388542570819901</v>
      </c>
      <c r="R29" s="46">
        <f>1.05164319248826*100</f>
        <v>105.164319248826</v>
      </c>
      <c r="S29" s="46">
        <v>17.21770693600568</v>
      </c>
      <c r="T29" s="53">
        <v>4041</v>
      </c>
      <c r="U29" s="51">
        <v>3.1232368225686713</v>
      </c>
      <c r="V29" s="45">
        <v>0.9438257856966098</v>
      </c>
      <c r="W29" s="45">
        <v>8.1662954714179659E-3</v>
      </c>
      <c r="X29" s="45">
        <v>3.6624597871813908E-2</v>
      </c>
      <c r="Y29" s="45">
        <v>1.4847809948032665E-3</v>
      </c>
      <c r="Z29" s="45">
        <v>9.8985399653551097E-3</v>
      </c>
      <c r="AA29" s="52">
        <v>0.73174956693887649</v>
      </c>
    </row>
    <row r="30" spans="1:27">
      <c r="A30" s="40" t="s">
        <v>67</v>
      </c>
      <c r="B30" s="42">
        <v>105727</v>
      </c>
      <c r="C30" s="42">
        <v>100247</v>
      </c>
      <c r="D30" s="26">
        <f t="shared" si="2"/>
        <v>105727</v>
      </c>
      <c r="E30" s="43">
        <v>5.4664977505561207</v>
      </c>
      <c r="F30" s="26">
        <v>122606</v>
      </c>
      <c r="G30" s="44">
        <v>10900</v>
      </c>
      <c r="H30" s="45">
        <f t="shared" si="1"/>
        <v>3.1952542192575366E-2</v>
      </c>
      <c r="I30" s="46">
        <f t="shared" si="0"/>
        <v>9.6997247706422023</v>
      </c>
      <c r="J30" s="42">
        <v>52249</v>
      </c>
      <c r="K30" s="31">
        <v>0.49418786118966773</v>
      </c>
      <c r="L30" s="42">
        <v>53478</v>
      </c>
      <c r="M30" s="31">
        <v>0.50581213881033227</v>
      </c>
      <c r="N30" s="45">
        <v>0.89690851004275773</v>
      </c>
      <c r="O30" s="48">
        <v>28.549944668816856</v>
      </c>
      <c r="P30" s="46">
        <v>45.955346123639629</v>
      </c>
      <c r="Q30" s="46">
        <f>0.134100087962394*100</f>
        <v>13.410008796239401</v>
      </c>
      <c r="R30" s="46">
        <f>0.977018587082539*100</f>
        <v>97.701858708253894</v>
      </c>
      <c r="S30" s="46">
        <v>18.264019597642985</v>
      </c>
      <c r="T30" s="42">
        <v>34669</v>
      </c>
      <c r="U30" s="51">
        <v>3.0121722576365051</v>
      </c>
      <c r="V30" s="45">
        <v>0.96821367792552426</v>
      </c>
      <c r="W30" s="45">
        <v>2.2267731979578296E-2</v>
      </c>
      <c r="X30" s="45">
        <v>5.365023508033113E-3</v>
      </c>
      <c r="Y30" s="45">
        <v>1.5287432576653495E-3</v>
      </c>
      <c r="Z30" s="45">
        <v>2.6248233291989963E-3</v>
      </c>
      <c r="AA30" s="52">
        <v>0.72329747036257175</v>
      </c>
    </row>
    <row r="31" spans="1:27">
      <c r="A31" s="55"/>
      <c r="B31" s="55"/>
      <c r="C31" s="55"/>
      <c r="D31" s="55"/>
      <c r="E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56"/>
      <c r="T31" s="55"/>
      <c r="U31" s="56"/>
      <c r="V31" s="56"/>
      <c r="W31" s="56"/>
      <c r="X31" s="56"/>
      <c r="Y31" s="56"/>
      <c r="Z31" s="56"/>
      <c r="AA31" s="56"/>
    </row>
    <row r="32" spans="1:27">
      <c r="A32" s="58" t="s">
        <v>35</v>
      </c>
      <c r="B32" s="56"/>
      <c r="C32" s="56"/>
      <c r="D32" s="59"/>
      <c r="E32" s="59"/>
      <c r="F32" s="59"/>
      <c r="G32" s="56"/>
      <c r="H32" s="56"/>
      <c r="I32" s="56"/>
      <c r="J32" s="59"/>
      <c r="K32" s="59"/>
      <c r="L32" s="59"/>
      <c r="M32" s="59"/>
      <c r="N32" s="56"/>
      <c r="O32" s="56"/>
      <c r="P32" s="56"/>
      <c r="Q32" s="56"/>
      <c r="R32" s="56"/>
      <c r="S32" s="56"/>
      <c r="T32" s="59"/>
      <c r="U32" s="56"/>
      <c r="V32" s="56"/>
      <c r="W32" s="56"/>
      <c r="X32" s="56"/>
      <c r="Y32" s="56"/>
      <c r="Z32" s="56"/>
      <c r="AA32" s="56"/>
    </row>
    <row r="33" spans="1:27">
      <c r="A33" s="58" t="s">
        <v>182</v>
      </c>
      <c r="B33" s="56"/>
      <c r="C33" s="56"/>
      <c r="D33" s="60"/>
      <c r="E33" s="60"/>
      <c r="F33" s="6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</row>
    <row r="34" spans="1:27">
      <c r="A34" s="58" t="s">
        <v>26</v>
      </c>
      <c r="B34" s="56"/>
      <c r="C34" s="5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56"/>
      <c r="O34" s="56"/>
      <c r="P34" s="56"/>
      <c r="Q34" s="56"/>
      <c r="R34" s="56"/>
      <c r="S34" s="56"/>
      <c r="T34" s="60"/>
      <c r="U34" s="56"/>
      <c r="V34" s="56"/>
      <c r="W34" s="56"/>
      <c r="X34" s="56"/>
      <c r="Y34" s="56"/>
      <c r="Z34" s="56"/>
      <c r="AA34" s="56"/>
    </row>
  </sheetData>
  <mergeCells count="28">
    <mergeCell ref="P1:P3"/>
    <mergeCell ref="F1:F3"/>
    <mergeCell ref="E1:E3"/>
    <mergeCell ref="D1:D3"/>
    <mergeCell ref="C1:C3"/>
    <mergeCell ref="G1:G3"/>
    <mergeCell ref="H1:H3"/>
    <mergeCell ref="I1:I3"/>
    <mergeCell ref="J1:J3"/>
    <mergeCell ref="K1:K3"/>
    <mergeCell ref="L1:L3"/>
    <mergeCell ref="M1:M3"/>
    <mergeCell ref="A1:A3"/>
    <mergeCell ref="B1:B3"/>
    <mergeCell ref="Z2:Z3"/>
    <mergeCell ref="AA2:AA3"/>
    <mergeCell ref="Q1:Q3"/>
    <mergeCell ref="R1:R3"/>
    <mergeCell ref="S1:S3"/>
    <mergeCell ref="T1:T3"/>
    <mergeCell ref="O1:O3"/>
    <mergeCell ref="U1:U3"/>
    <mergeCell ref="V1:Z1"/>
    <mergeCell ref="N1:N3"/>
    <mergeCell ref="V2:V3"/>
    <mergeCell ref="W2:W3"/>
    <mergeCell ref="X2:X3"/>
    <mergeCell ref="Y2:Y3"/>
  </mergeCells>
  <conditionalFormatting sqref="L30 T30 J30 A30:B30 A5:A29">
    <cfRule type="cellIs" dxfId="3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L2" sqref="L2:L3"/>
    </sheetView>
  </sheetViews>
  <sheetFormatPr baseColWidth="10" defaultColWidth="11.42578125" defaultRowHeight="16.5" customHeight="1"/>
  <cols>
    <col min="1" max="1" width="22.85546875" style="67" customWidth="1"/>
    <col min="2" max="2" width="14.28515625" style="20" customWidth="1"/>
    <col min="3" max="5" width="17.140625" style="20" customWidth="1"/>
    <col min="6" max="8" width="11.42578125" style="67"/>
    <col min="9" max="11" width="11.42578125" style="67" customWidth="1"/>
    <col min="12" max="16" width="12.85546875" style="69" customWidth="1"/>
    <col min="17" max="16384" width="11.42578125" style="67"/>
  </cols>
  <sheetData>
    <row r="1" spans="1:21" s="62" customFormat="1" ht="18" customHeight="1">
      <c r="A1" s="109"/>
      <c r="B1" s="109" t="s">
        <v>134</v>
      </c>
      <c r="C1" s="109"/>
      <c r="D1" s="109"/>
      <c r="E1" s="109"/>
      <c r="F1" s="109" t="s">
        <v>116</v>
      </c>
      <c r="G1" s="109"/>
      <c r="H1" s="109"/>
      <c r="I1" s="109" t="s">
        <v>190</v>
      </c>
      <c r="J1" s="109"/>
      <c r="K1" s="109"/>
      <c r="L1" s="109" t="s">
        <v>191</v>
      </c>
      <c r="M1" s="109"/>
      <c r="N1" s="109"/>
      <c r="O1" s="109"/>
      <c r="P1" s="109"/>
      <c r="Q1" s="109" t="s">
        <v>192</v>
      </c>
      <c r="R1" s="109"/>
      <c r="S1" s="109"/>
      <c r="T1" s="109"/>
      <c r="U1" s="109"/>
    </row>
    <row r="2" spans="1:21" s="62" customFormat="1" ht="18" customHeight="1">
      <c r="A2" s="109"/>
      <c r="B2" s="109" t="s">
        <v>95</v>
      </c>
      <c r="C2" s="109" t="s">
        <v>96</v>
      </c>
      <c r="D2" s="109" t="s">
        <v>97</v>
      </c>
      <c r="E2" s="109" t="s">
        <v>98</v>
      </c>
      <c r="F2" s="109" t="s">
        <v>80</v>
      </c>
      <c r="G2" s="109" t="s">
        <v>81</v>
      </c>
      <c r="H2" s="109" t="s">
        <v>82</v>
      </c>
      <c r="I2" s="109" t="s">
        <v>135</v>
      </c>
      <c r="J2" s="109" t="s">
        <v>83</v>
      </c>
      <c r="K2" s="109" t="s">
        <v>84</v>
      </c>
      <c r="L2" s="109" t="s">
        <v>135</v>
      </c>
      <c r="M2" s="109" t="s">
        <v>83</v>
      </c>
      <c r="N2" s="109" t="s">
        <v>84</v>
      </c>
      <c r="O2" s="109" t="s">
        <v>28</v>
      </c>
      <c r="P2" s="111" t="s">
        <v>29</v>
      </c>
      <c r="Q2" s="109" t="s">
        <v>135</v>
      </c>
      <c r="R2" s="109" t="s">
        <v>83</v>
      </c>
      <c r="S2" s="109" t="s">
        <v>84</v>
      </c>
      <c r="T2" s="111" t="s">
        <v>28</v>
      </c>
      <c r="U2" s="111" t="s">
        <v>29</v>
      </c>
    </row>
    <row r="3" spans="1:21" s="62" customFormat="1" ht="1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1"/>
      <c r="Q3" s="109"/>
      <c r="R3" s="109"/>
      <c r="S3" s="109"/>
      <c r="T3" s="111"/>
      <c r="U3" s="111"/>
    </row>
    <row r="4" spans="1:21" s="62" customFormat="1" ht="16.5" customHeight="1">
      <c r="A4" s="63" t="s">
        <v>0</v>
      </c>
      <c r="B4" s="32">
        <v>0.98533299337476365</v>
      </c>
      <c r="C4" s="32">
        <v>0.72856882390348243</v>
      </c>
      <c r="D4" s="32">
        <v>0.4715546635429646</v>
      </c>
      <c r="E4" s="32">
        <v>9.7520042978103669E-2</v>
      </c>
      <c r="F4" s="32">
        <v>0.70392141746649706</v>
      </c>
      <c r="G4" s="32">
        <v>0.99310923695522701</v>
      </c>
      <c r="H4" s="32">
        <v>0.82609672584471061</v>
      </c>
      <c r="I4" s="147">
        <v>136359</v>
      </c>
      <c r="J4" s="147">
        <v>1746</v>
      </c>
      <c r="K4" s="147">
        <v>9654</v>
      </c>
      <c r="L4" s="147">
        <v>359573</v>
      </c>
      <c r="M4" s="147">
        <v>2067</v>
      </c>
      <c r="N4" s="147">
        <v>31206</v>
      </c>
      <c r="O4" s="149">
        <v>0.43245738695619529</v>
      </c>
      <c r="P4" s="149">
        <v>2.2123463107630439</v>
      </c>
      <c r="Q4" s="147">
        <v>344714</v>
      </c>
      <c r="R4" s="147">
        <v>904</v>
      </c>
      <c r="S4" s="147">
        <v>59430</v>
      </c>
      <c r="T4" s="149">
        <v>5.7488236625144324</v>
      </c>
      <c r="U4" s="149">
        <v>21.294174301014753</v>
      </c>
    </row>
    <row r="5" spans="1:21" s="62" customFormat="1" ht="16.5" customHeight="1">
      <c r="A5" s="64" t="s">
        <v>1</v>
      </c>
      <c r="B5" s="45">
        <v>0.98306714151499919</v>
      </c>
      <c r="C5" s="45">
        <v>0.71857852103475306</v>
      </c>
      <c r="D5" s="45">
        <v>0.42262114597174388</v>
      </c>
      <c r="E5" s="45">
        <v>7.4617467413890817E-2</v>
      </c>
      <c r="F5" s="45">
        <v>0.68444948921679905</v>
      </c>
      <c r="G5" s="45">
        <v>0.9938910571864924</v>
      </c>
      <c r="H5" s="45">
        <v>0.82489983677103429</v>
      </c>
      <c r="I5" s="148">
        <v>2526</v>
      </c>
      <c r="J5" s="147">
        <v>46</v>
      </c>
      <c r="K5" s="148">
        <v>166</v>
      </c>
      <c r="L5" s="148">
        <v>6972</v>
      </c>
      <c r="M5" s="148">
        <v>70</v>
      </c>
      <c r="N5" s="148">
        <v>635</v>
      </c>
      <c r="O5" s="150">
        <v>0.6454388984509466</v>
      </c>
      <c r="P5" s="150">
        <v>1.9219736087205965</v>
      </c>
      <c r="Q5" s="148">
        <v>7150</v>
      </c>
      <c r="R5" s="148">
        <v>22</v>
      </c>
      <c r="S5" s="148">
        <v>1128</v>
      </c>
      <c r="T5" s="150">
        <v>5.5104895104895109</v>
      </c>
      <c r="U5" s="150">
        <v>22.993006993006993</v>
      </c>
    </row>
    <row r="6" spans="1:21" s="62" customFormat="1" ht="16.5" customHeight="1">
      <c r="A6" s="64" t="s">
        <v>2</v>
      </c>
      <c r="B6" s="45">
        <v>0.98972981260161441</v>
      </c>
      <c r="C6" s="45">
        <v>0.75657418303611845</v>
      </c>
      <c r="D6" s="45">
        <v>0.56522259157691712</v>
      </c>
      <c r="E6" s="45">
        <v>0.14078643862409115</v>
      </c>
      <c r="F6" s="45">
        <v>0.7529786712429517</v>
      </c>
      <c r="G6" s="45">
        <v>0.99264374839207614</v>
      </c>
      <c r="H6" s="45">
        <v>0.84295944295944292</v>
      </c>
      <c r="I6" s="148">
        <v>51942</v>
      </c>
      <c r="J6" s="147">
        <v>435</v>
      </c>
      <c r="K6" s="148">
        <v>4142</v>
      </c>
      <c r="L6" s="148">
        <v>141061</v>
      </c>
      <c r="M6" s="148">
        <v>407</v>
      </c>
      <c r="N6" s="148">
        <v>11632</v>
      </c>
      <c r="O6" s="150">
        <v>0.28781874508191491</v>
      </c>
      <c r="P6" s="150">
        <v>2.4797782519619171</v>
      </c>
      <c r="Q6" s="148">
        <v>132807</v>
      </c>
      <c r="R6" s="148">
        <v>289</v>
      </c>
      <c r="S6" s="148">
        <v>21620</v>
      </c>
      <c r="T6" s="150">
        <v>6.105852854141725</v>
      </c>
      <c r="U6" s="150">
        <v>23.337625275776126</v>
      </c>
    </row>
    <row r="7" spans="1:21" s="62" customFormat="1" ht="16.5" customHeight="1">
      <c r="A7" s="64" t="s">
        <v>3</v>
      </c>
      <c r="B7" s="45">
        <v>0.98605762412314679</v>
      </c>
      <c r="C7" s="45">
        <v>0.71672439386442355</v>
      </c>
      <c r="D7" s="45">
        <v>0.47491496889606699</v>
      </c>
      <c r="E7" s="45">
        <v>9.7292472478429037E-2</v>
      </c>
      <c r="F7" s="45">
        <v>0.67021276595744683</v>
      </c>
      <c r="G7" s="45">
        <v>0.99252468820081052</v>
      </c>
      <c r="H7" s="45">
        <v>0.82251414995458039</v>
      </c>
      <c r="I7" s="148">
        <v>9835</v>
      </c>
      <c r="J7" s="147">
        <v>86</v>
      </c>
      <c r="K7" s="148">
        <v>677</v>
      </c>
      <c r="L7" s="148">
        <v>28624</v>
      </c>
      <c r="M7" s="148">
        <v>96</v>
      </c>
      <c r="N7" s="148">
        <v>2154</v>
      </c>
      <c r="O7" s="150">
        <v>0.90483510340972606</v>
      </c>
      <c r="P7" s="150">
        <v>3.7975125768585807</v>
      </c>
      <c r="Q7" s="148">
        <v>26844</v>
      </c>
      <c r="R7" s="148">
        <v>57</v>
      </c>
      <c r="S7" s="148">
        <v>4070</v>
      </c>
      <c r="T7" s="150">
        <v>3.53524064967963</v>
      </c>
      <c r="U7" s="150">
        <v>20.328565042467591</v>
      </c>
    </row>
    <row r="8" spans="1:21" s="62" customFormat="1" ht="16.5" customHeight="1">
      <c r="A8" s="64" t="s">
        <v>4</v>
      </c>
      <c r="B8" s="45">
        <v>0.96531196572393763</v>
      </c>
      <c r="C8" s="45">
        <v>0.70570510245078344</v>
      </c>
      <c r="D8" s="45">
        <v>0.34968232448095277</v>
      </c>
      <c r="E8" s="45">
        <v>3.2911149491460373E-2</v>
      </c>
      <c r="F8" s="45">
        <v>0.58890756302521008</v>
      </c>
      <c r="G8" s="45">
        <v>0.98849704858483423</v>
      </c>
      <c r="H8" s="45">
        <v>0.80629793167557517</v>
      </c>
      <c r="I8" s="148">
        <v>2375</v>
      </c>
      <c r="J8" s="147">
        <v>66</v>
      </c>
      <c r="K8" s="148">
        <v>142</v>
      </c>
      <c r="L8" s="148">
        <v>6684</v>
      </c>
      <c r="M8" s="148">
        <v>83</v>
      </c>
      <c r="N8" s="148">
        <v>682</v>
      </c>
      <c r="O8" s="150">
        <v>1.1370436864153202</v>
      </c>
      <c r="P8" s="150">
        <v>2.722920406941951</v>
      </c>
      <c r="Q8" s="148">
        <v>6443</v>
      </c>
      <c r="R8" s="148">
        <v>19</v>
      </c>
      <c r="S8" s="148">
        <v>1274</v>
      </c>
      <c r="T8" s="150">
        <v>6.7359925500543216</v>
      </c>
      <c r="U8" s="150">
        <v>24.476175694552225</v>
      </c>
    </row>
    <row r="9" spans="1:21" s="62" customFormat="1" ht="16.5" customHeight="1">
      <c r="A9" s="64" t="s">
        <v>5</v>
      </c>
      <c r="B9" s="45">
        <v>0.97764350453172211</v>
      </c>
      <c r="C9" s="45">
        <v>0.64650592562321207</v>
      </c>
      <c r="D9" s="45">
        <v>0.31281691882755491</v>
      </c>
      <c r="E9" s="45">
        <v>5.080357579014215E-2</v>
      </c>
      <c r="F9" s="45">
        <v>0.65699361578641902</v>
      </c>
      <c r="G9" s="45">
        <v>0.99394273127753308</v>
      </c>
      <c r="H9" s="45">
        <v>0.77829099307159355</v>
      </c>
      <c r="I9" s="148">
        <v>1427</v>
      </c>
      <c r="J9" s="147">
        <v>24</v>
      </c>
      <c r="K9" s="148">
        <v>94</v>
      </c>
      <c r="L9" s="148">
        <v>3229</v>
      </c>
      <c r="M9" s="148">
        <v>35</v>
      </c>
      <c r="N9" s="148">
        <v>321</v>
      </c>
      <c r="O9" s="150">
        <v>3.0969340353050479E-2</v>
      </c>
      <c r="P9" s="150">
        <v>0.21678538247135334</v>
      </c>
      <c r="Q9" s="148">
        <v>3209</v>
      </c>
      <c r="R9" s="148">
        <v>14</v>
      </c>
      <c r="S9" s="148">
        <v>684</v>
      </c>
      <c r="T9" s="150">
        <v>5.4222499220941103</v>
      </c>
      <c r="U9" s="150">
        <v>16.079775631037705</v>
      </c>
    </row>
    <row r="10" spans="1:21" s="62" customFormat="1" ht="16.5" customHeight="1">
      <c r="A10" s="64" t="s">
        <v>27</v>
      </c>
      <c r="B10" s="45">
        <v>0.98600498222632738</v>
      </c>
      <c r="C10" s="45">
        <v>0.72400048315013887</v>
      </c>
      <c r="D10" s="45">
        <v>0.44967116766500842</v>
      </c>
      <c r="E10" s="45">
        <v>7.2623968333041619E-2</v>
      </c>
      <c r="F10" s="45">
        <v>0.74488608015965407</v>
      </c>
      <c r="G10" s="45">
        <v>0.99330080224960715</v>
      </c>
      <c r="H10" s="45">
        <v>0.82202570125742713</v>
      </c>
      <c r="I10" s="148">
        <v>6329</v>
      </c>
      <c r="J10" s="147">
        <v>73</v>
      </c>
      <c r="K10" s="148">
        <v>396</v>
      </c>
      <c r="L10" s="148">
        <v>14796</v>
      </c>
      <c r="M10" s="148">
        <v>80</v>
      </c>
      <c r="N10" s="148">
        <v>1217</v>
      </c>
      <c r="O10" s="150">
        <v>0.74344417410110841</v>
      </c>
      <c r="P10" s="150">
        <v>1.7639902676399026</v>
      </c>
      <c r="Q10" s="148">
        <v>13655</v>
      </c>
      <c r="R10" s="148">
        <v>33</v>
      </c>
      <c r="S10" s="148">
        <v>2207</v>
      </c>
      <c r="T10" s="150">
        <v>4.2182350787257414</v>
      </c>
      <c r="U10" s="150">
        <v>18.850238008055658</v>
      </c>
    </row>
    <row r="11" spans="1:21" s="62" customFormat="1" ht="16.5" customHeight="1">
      <c r="A11" s="64" t="s">
        <v>6</v>
      </c>
      <c r="B11" s="45">
        <v>0.97557916193014782</v>
      </c>
      <c r="C11" s="45">
        <v>0.71646718943458521</v>
      </c>
      <c r="D11" s="45">
        <v>0.36244192436429035</v>
      </c>
      <c r="E11" s="45">
        <v>3.6826347305389223E-2</v>
      </c>
      <c r="F11" s="45">
        <v>0.65141242937853105</v>
      </c>
      <c r="G11" s="45">
        <v>0.99359152967400388</v>
      </c>
      <c r="H11" s="45">
        <v>0.8170103092783505</v>
      </c>
      <c r="I11" s="148">
        <v>1519</v>
      </c>
      <c r="J11" s="147">
        <v>32</v>
      </c>
      <c r="K11" s="148">
        <v>97</v>
      </c>
      <c r="L11" s="148">
        <v>3657</v>
      </c>
      <c r="M11" s="148">
        <v>43</v>
      </c>
      <c r="N11" s="148">
        <v>415</v>
      </c>
      <c r="O11" s="150">
        <v>0.16406890894175555</v>
      </c>
      <c r="P11" s="150">
        <v>1.3672409078479628</v>
      </c>
      <c r="Q11" s="148">
        <v>3807</v>
      </c>
      <c r="R11" s="148">
        <v>5</v>
      </c>
      <c r="S11" s="148">
        <v>577</v>
      </c>
      <c r="T11" s="150">
        <v>8.2479642763330716</v>
      </c>
      <c r="U11" s="150">
        <v>22.905174678224324</v>
      </c>
    </row>
    <row r="12" spans="1:21" s="62" customFormat="1" ht="16.5" customHeight="1">
      <c r="A12" s="64" t="s">
        <v>7</v>
      </c>
      <c r="B12" s="45">
        <v>0.98280146353871134</v>
      </c>
      <c r="C12" s="45">
        <v>0.69553614750121295</v>
      </c>
      <c r="D12" s="45">
        <v>0.34276691945168775</v>
      </c>
      <c r="E12" s="45">
        <v>5.7848664268109577E-2</v>
      </c>
      <c r="F12" s="45">
        <v>0.64804660726525021</v>
      </c>
      <c r="G12" s="45">
        <v>0.99468256525942633</v>
      </c>
      <c r="H12" s="45">
        <v>0.80881130507065668</v>
      </c>
      <c r="I12" s="148">
        <v>2738</v>
      </c>
      <c r="J12" s="147">
        <v>46</v>
      </c>
      <c r="K12" s="148">
        <v>157</v>
      </c>
      <c r="L12" s="148">
        <v>6455</v>
      </c>
      <c r="M12" s="148">
        <v>56</v>
      </c>
      <c r="N12" s="148">
        <v>563</v>
      </c>
      <c r="O12" s="150">
        <v>0.24786986831913244</v>
      </c>
      <c r="P12" s="150">
        <v>1.0534469403563129</v>
      </c>
      <c r="Q12" s="148">
        <v>6605</v>
      </c>
      <c r="R12" s="148">
        <v>22</v>
      </c>
      <c r="S12" s="148">
        <v>1123</v>
      </c>
      <c r="T12" s="150">
        <v>6.1619984859954586</v>
      </c>
      <c r="U12" s="150">
        <v>20.015140045420136</v>
      </c>
    </row>
    <row r="13" spans="1:21" s="62" customFormat="1" ht="16.5" customHeight="1">
      <c r="A13" s="64" t="s">
        <v>8</v>
      </c>
      <c r="B13" s="45">
        <v>0.98646235575098773</v>
      </c>
      <c r="C13" s="45">
        <v>0.71236023893398681</v>
      </c>
      <c r="D13" s="45">
        <v>0.39537425848163699</v>
      </c>
      <c r="E13" s="45">
        <v>5.8817154358259793E-2</v>
      </c>
      <c r="F13" s="45">
        <v>0.77105324888576121</v>
      </c>
      <c r="G13" s="45">
        <v>0.99549945115257954</v>
      </c>
      <c r="H13" s="45">
        <v>0.81562200331270163</v>
      </c>
      <c r="I13" s="148">
        <v>4226</v>
      </c>
      <c r="J13" s="147">
        <v>64</v>
      </c>
      <c r="K13" s="148">
        <v>291</v>
      </c>
      <c r="L13" s="148">
        <v>9182</v>
      </c>
      <c r="M13" s="148">
        <v>82</v>
      </c>
      <c r="N13" s="148">
        <v>896</v>
      </c>
      <c r="O13" s="150">
        <v>3.2672620344151602E-2</v>
      </c>
      <c r="P13" s="150">
        <v>0.93661511653234597</v>
      </c>
      <c r="Q13" s="148">
        <v>8819</v>
      </c>
      <c r="R13" s="148">
        <v>34</v>
      </c>
      <c r="S13" s="148">
        <v>1809</v>
      </c>
      <c r="T13" s="150">
        <v>6.7808141512643152</v>
      </c>
      <c r="U13" s="150">
        <v>20.274407529198321</v>
      </c>
    </row>
    <row r="14" spans="1:21" s="62" customFormat="1" ht="16.5" customHeight="1">
      <c r="A14" s="64" t="s">
        <v>9</v>
      </c>
      <c r="B14" s="45">
        <v>0.97280813214739514</v>
      </c>
      <c r="C14" s="45">
        <v>0.70918367346938771</v>
      </c>
      <c r="D14" s="45">
        <v>0.23114754098360657</v>
      </c>
      <c r="E14" s="45">
        <v>1.3177710843373495E-2</v>
      </c>
      <c r="F14" s="45">
        <v>0.55603448275862066</v>
      </c>
      <c r="G14" s="45">
        <v>0.99436090225563911</v>
      </c>
      <c r="H14" s="45">
        <v>0.80631276901004301</v>
      </c>
      <c r="I14" s="148">
        <v>162</v>
      </c>
      <c r="J14" s="147">
        <v>13</v>
      </c>
      <c r="K14" s="148">
        <v>11</v>
      </c>
      <c r="L14" s="148">
        <v>409</v>
      </c>
      <c r="M14" s="148">
        <v>25</v>
      </c>
      <c r="N14" s="148">
        <v>97</v>
      </c>
      <c r="O14" s="150">
        <v>1.4669926650366749</v>
      </c>
      <c r="P14" s="150">
        <v>4.1564792176039118</v>
      </c>
      <c r="Q14" s="148">
        <v>451</v>
      </c>
      <c r="R14" s="148">
        <v>2</v>
      </c>
      <c r="S14" s="148">
        <v>202</v>
      </c>
      <c r="T14" s="150">
        <v>6.4301552106430151</v>
      </c>
      <c r="U14" s="150">
        <v>31.263858093126384</v>
      </c>
    </row>
    <row r="15" spans="1:21" s="62" customFormat="1" ht="16.5" customHeight="1">
      <c r="A15" s="64" t="s">
        <v>10</v>
      </c>
      <c r="B15" s="45">
        <v>0.96565566458519181</v>
      </c>
      <c r="C15" s="45">
        <v>0.60769230769230764</v>
      </c>
      <c r="D15" s="45">
        <v>0.23003642476884281</v>
      </c>
      <c r="E15" s="45">
        <v>2.0162601626016262E-2</v>
      </c>
      <c r="F15" s="45">
        <v>0.54054054054054057</v>
      </c>
      <c r="G15" s="45">
        <v>0.99333333333333329</v>
      </c>
      <c r="H15" s="45">
        <v>0.73715124816446398</v>
      </c>
      <c r="I15" s="148">
        <v>140</v>
      </c>
      <c r="J15" s="147">
        <v>21</v>
      </c>
      <c r="K15" s="148">
        <v>12</v>
      </c>
      <c r="L15" s="148">
        <v>374</v>
      </c>
      <c r="M15" s="148">
        <v>29</v>
      </c>
      <c r="N15" s="148">
        <v>107</v>
      </c>
      <c r="O15" s="150">
        <v>1.6042780748663104</v>
      </c>
      <c r="P15" s="150">
        <v>4.8128342245989302</v>
      </c>
      <c r="Q15" s="148">
        <v>404</v>
      </c>
      <c r="R15" s="148">
        <v>2</v>
      </c>
      <c r="S15" s="148">
        <v>131</v>
      </c>
      <c r="T15" s="150">
        <v>4.9504950495049505</v>
      </c>
      <c r="U15" s="150">
        <v>21.287128712871286</v>
      </c>
    </row>
    <row r="16" spans="1:21" s="62" customFormat="1" ht="16.5" customHeight="1">
      <c r="A16" s="64" t="s">
        <v>11</v>
      </c>
      <c r="B16" s="45">
        <v>0.98163688419389872</v>
      </c>
      <c r="C16" s="45">
        <v>0.69133192389006337</v>
      </c>
      <c r="D16" s="45">
        <v>0.35051919826128952</v>
      </c>
      <c r="E16" s="45">
        <v>5.011389521640091E-2</v>
      </c>
      <c r="F16" s="45">
        <v>0.65876777251184837</v>
      </c>
      <c r="G16" s="45">
        <v>0.99286092014806981</v>
      </c>
      <c r="H16" s="45">
        <v>0.80847102629741685</v>
      </c>
      <c r="I16" s="148">
        <v>1564</v>
      </c>
      <c r="J16" s="147">
        <v>30</v>
      </c>
      <c r="K16" s="148">
        <v>103</v>
      </c>
      <c r="L16" s="148">
        <v>3523</v>
      </c>
      <c r="M16" s="148">
        <v>32</v>
      </c>
      <c r="N16" s="148">
        <v>343</v>
      </c>
      <c r="O16" s="150">
        <v>3.2672620344151602E-2</v>
      </c>
      <c r="P16" s="150">
        <v>0.11353959693443089</v>
      </c>
      <c r="Q16" s="148">
        <v>3551</v>
      </c>
      <c r="R16" s="148">
        <v>11</v>
      </c>
      <c r="S16" s="148">
        <v>710</v>
      </c>
      <c r="T16" s="150">
        <v>5.294283300478738</v>
      </c>
      <c r="U16" s="150">
        <v>20.388622923120248</v>
      </c>
    </row>
    <row r="17" spans="1:21" s="62" customFormat="1" ht="16.5" customHeight="1">
      <c r="A17" s="64" t="s">
        <v>12</v>
      </c>
      <c r="B17" s="45">
        <v>0.98882850838191216</v>
      </c>
      <c r="C17" s="45">
        <v>0.76453833372893421</v>
      </c>
      <c r="D17" s="45">
        <v>0.49686210210889353</v>
      </c>
      <c r="E17" s="45">
        <v>9.1661254341625961E-2</v>
      </c>
      <c r="F17" s="45">
        <v>0.6746405395088434</v>
      </c>
      <c r="G17" s="45">
        <v>0.99413124666548103</v>
      </c>
      <c r="H17" s="45">
        <v>0.85055500406100537</v>
      </c>
      <c r="I17" s="148">
        <v>6787</v>
      </c>
      <c r="J17" s="147">
        <v>68</v>
      </c>
      <c r="K17" s="148">
        <v>466</v>
      </c>
      <c r="L17" s="148">
        <v>20425</v>
      </c>
      <c r="M17" s="148">
        <v>78</v>
      </c>
      <c r="N17" s="148">
        <v>1472</v>
      </c>
      <c r="O17" s="150">
        <v>0.2203182374541004</v>
      </c>
      <c r="P17" s="150">
        <v>1.3317013463892289</v>
      </c>
      <c r="Q17" s="148">
        <v>20098</v>
      </c>
      <c r="R17" s="148">
        <v>52</v>
      </c>
      <c r="S17" s="148">
        <v>3076</v>
      </c>
      <c r="T17" s="150">
        <v>6.2444024281022994</v>
      </c>
      <c r="U17" s="150">
        <v>19.862672902776396</v>
      </c>
    </row>
    <row r="18" spans="1:21" s="62" customFormat="1" ht="16.5" customHeight="1">
      <c r="A18" s="64" t="s">
        <v>13</v>
      </c>
      <c r="B18" s="45">
        <v>0.9814778522912494</v>
      </c>
      <c r="C18" s="45">
        <v>0.72324514547853958</v>
      </c>
      <c r="D18" s="45">
        <v>0.42403861643614943</v>
      </c>
      <c r="E18" s="45">
        <v>9.3893977621763935E-2</v>
      </c>
      <c r="F18" s="45">
        <v>0.67678684376976594</v>
      </c>
      <c r="G18" s="45">
        <v>0.99402284601080315</v>
      </c>
      <c r="H18" s="45">
        <v>0.82031646947811565</v>
      </c>
      <c r="I18" s="148">
        <v>9979</v>
      </c>
      <c r="J18" s="147">
        <v>130</v>
      </c>
      <c r="K18" s="148">
        <v>685</v>
      </c>
      <c r="L18" s="148">
        <v>26210</v>
      </c>
      <c r="M18" s="148">
        <v>152</v>
      </c>
      <c r="N18" s="148">
        <v>2119</v>
      </c>
      <c r="O18" s="150">
        <v>0.10301411674933231</v>
      </c>
      <c r="P18" s="150">
        <v>0.91949637542922535</v>
      </c>
      <c r="Q18" s="148">
        <v>24459</v>
      </c>
      <c r="R18" s="148">
        <v>70</v>
      </c>
      <c r="S18" s="148">
        <v>4248</v>
      </c>
      <c r="T18" s="150">
        <v>4.8080461179933769</v>
      </c>
      <c r="U18" s="150">
        <v>18.136473281818553</v>
      </c>
    </row>
    <row r="19" spans="1:21" s="62" customFormat="1" ht="16.5" customHeight="1">
      <c r="A19" s="64" t="s">
        <v>14</v>
      </c>
      <c r="B19" s="45">
        <v>0.97770176767017414</v>
      </c>
      <c r="C19" s="45">
        <v>0.65605457646389997</v>
      </c>
      <c r="D19" s="45">
        <v>0.30425849212924605</v>
      </c>
      <c r="E19" s="45">
        <v>3.6357837665444107E-2</v>
      </c>
      <c r="F19" s="45">
        <v>0.60147904683648312</v>
      </c>
      <c r="G19" s="45">
        <v>0.99197012138188612</v>
      </c>
      <c r="H19" s="45">
        <v>0.78038277511961718</v>
      </c>
      <c r="I19" s="148">
        <v>2253</v>
      </c>
      <c r="J19" s="147">
        <v>51</v>
      </c>
      <c r="K19" s="148">
        <v>144</v>
      </c>
      <c r="L19" s="148">
        <v>5490</v>
      </c>
      <c r="M19" s="148">
        <v>75</v>
      </c>
      <c r="N19" s="148">
        <v>584</v>
      </c>
      <c r="O19" s="150">
        <v>0.45537340619307837</v>
      </c>
      <c r="P19" s="150">
        <v>0.8378870673952642</v>
      </c>
      <c r="Q19" s="148">
        <v>5709</v>
      </c>
      <c r="R19" s="148">
        <v>16</v>
      </c>
      <c r="S19" s="148">
        <v>1076</v>
      </c>
      <c r="T19" s="150">
        <v>5.2548607461902259</v>
      </c>
      <c r="U19" s="150">
        <v>17.656332107199159</v>
      </c>
    </row>
    <row r="20" spans="1:21" s="62" customFormat="1" ht="16.5" customHeight="1">
      <c r="A20" s="64" t="s">
        <v>15</v>
      </c>
      <c r="B20" s="45">
        <v>0.96584955089820357</v>
      </c>
      <c r="C20" s="45">
        <v>0.64150943396226412</v>
      </c>
      <c r="D20" s="45">
        <v>0.23454342708462397</v>
      </c>
      <c r="E20" s="45">
        <v>2.2163896179644212E-2</v>
      </c>
      <c r="F20" s="45">
        <v>0.57499999999999996</v>
      </c>
      <c r="G20" s="45">
        <v>0.99815043156596794</v>
      </c>
      <c r="H20" s="45">
        <v>0.76963855421686744</v>
      </c>
      <c r="I20" s="148">
        <v>580</v>
      </c>
      <c r="J20" s="147">
        <v>25</v>
      </c>
      <c r="K20" s="148">
        <v>39</v>
      </c>
      <c r="L20" s="148">
        <v>1602</v>
      </c>
      <c r="M20" s="148">
        <v>37</v>
      </c>
      <c r="N20" s="148">
        <v>206</v>
      </c>
      <c r="O20" s="150">
        <v>0.74906367041198507</v>
      </c>
      <c r="P20" s="150">
        <v>1.9350811485642945</v>
      </c>
      <c r="Q20" s="148">
        <v>1631</v>
      </c>
      <c r="R20" s="148">
        <v>5</v>
      </c>
      <c r="S20" s="148">
        <v>289</v>
      </c>
      <c r="T20" s="150">
        <v>6.3764561618638878</v>
      </c>
      <c r="U20" s="150">
        <v>21.030042918454935</v>
      </c>
    </row>
    <row r="21" spans="1:21" s="62" customFormat="1" ht="16.5" customHeight="1">
      <c r="A21" s="64" t="s">
        <v>16</v>
      </c>
      <c r="B21" s="45">
        <v>0.98426583421952363</v>
      </c>
      <c r="C21" s="45">
        <v>0.70351898032696036</v>
      </c>
      <c r="D21" s="45">
        <v>0.35974632280563601</v>
      </c>
      <c r="E21" s="45">
        <v>4.9108712026110973E-2</v>
      </c>
      <c r="F21" s="45">
        <v>0.68028895768833852</v>
      </c>
      <c r="G21" s="45">
        <v>0.99407364228116191</v>
      </c>
      <c r="H21" s="45">
        <v>0.80956877557444129</v>
      </c>
      <c r="I21" s="148">
        <v>4161</v>
      </c>
      <c r="J21" s="147">
        <v>66</v>
      </c>
      <c r="K21" s="148">
        <v>241</v>
      </c>
      <c r="L21" s="148">
        <v>10765</v>
      </c>
      <c r="M21" s="148">
        <v>73</v>
      </c>
      <c r="N21" s="148">
        <v>949</v>
      </c>
      <c r="O21" s="150">
        <v>1.4026939154667906</v>
      </c>
      <c r="P21" s="150">
        <v>3.0840687412912215</v>
      </c>
      <c r="Q21" s="148">
        <v>10791</v>
      </c>
      <c r="R21" s="148">
        <v>37</v>
      </c>
      <c r="S21" s="148">
        <v>2212</v>
      </c>
      <c r="T21" s="150">
        <v>4.9485682513205447</v>
      </c>
      <c r="U21" s="150">
        <v>16.912241682883884</v>
      </c>
    </row>
    <row r="22" spans="1:21" s="62" customFormat="1" ht="16.5" customHeight="1">
      <c r="A22" s="64" t="s">
        <v>17</v>
      </c>
      <c r="B22" s="45">
        <v>0.97352941176470587</v>
      </c>
      <c r="C22" s="45">
        <v>0.69194151649098945</v>
      </c>
      <c r="D22" s="45">
        <v>0.34630742717834473</v>
      </c>
      <c r="E22" s="45">
        <v>3.7669011625006237E-2</v>
      </c>
      <c r="F22" s="45">
        <v>0.61465852304275403</v>
      </c>
      <c r="G22" s="45">
        <v>0.99142526071842407</v>
      </c>
      <c r="H22" s="45">
        <v>0.80231016852868775</v>
      </c>
      <c r="I22" s="148">
        <v>1447</v>
      </c>
      <c r="J22" s="147">
        <v>36</v>
      </c>
      <c r="K22" s="148">
        <v>83</v>
      </c>
      <c r="L22" s="148">
        <v>4010</v>
      </c>
      <c r="M22" s="148">
        <v>55</v>
      </c>
      <c r="N22" s="148">
        <v>434</v>
      </c>
      <c r="O22" s="150">
        <v>0.84788029925187036</v>
      </c>
      <c r="P22" s="150">
        <v>2.9426433915211971</v>
      </c>
      <c r="Q22" s="148">
        <v>3871</v>
      </c>
      <c r="R22" s="148">
        <v>15</v>
      </c>
      <c r="S22" s="148">
        <v>862</v>
      </c>
      <c r="T22" s="150">
        <v>11.650736243864635</v>
      </c>
      <c r="U22" s="150">
        <v>26.892275897700852</v>
      </c>
    </row>
    <row r="23" spans="1:21" s="62" customFormat="1" ht="16.5" customHeight="1">
      <c r="A23" s="64" t="s">
        <v>18</v>
      </c>
      <c r="B23" s="45">
        <v>0.9763475607019434</v>
      </c>
      <c r="C23" s="45">
        <v>0.69645104455071738</v>
      </c>
      <c r="D23" s="45">
        <v>0.37994135228105791</v>
      </c>
      <c r="E23" s="45">
        <v>5.7238158772515008E-2</v>
      </c>
      <c r="F23" s="45">
        <v>0.60939907550077044</v>
      </c>
      <c r="G23" s="45">
        <v>0.99080113731393205</v>
      </c>
      <c r="H23" s="45">
        <v>0.80788876276957999</v>
      </c>
      <c r="I23" s="148">
        <v>2355</v>
      </c>
      <c r="J23" s="147">
        <v>37</v>
      </c>
      <c r="K23" s="148">
        <v>151</v>
      </c>
      <c r="L23" s="148">
        <v>6744</v>
      </c>
      <c r="M23" s="148">
        <v>52</v>
      </c>
      <c r="N23" s="148">
        <v>645</v>
      </c>
      <c r="O23" s="150">
        <v>0.87485172004744949</v>
      </c>
      <c r="P23" s="150">
        <v>3.6032028469750892</v>
      </c>
      <c r="Q23" s="148">
        <v>6340</v>
      </c>
      <c r="R23" s="148">
        <v>16</v>
      </c>
      <c r="S23" s="148">
        <v>1241</v>
      </c>
      <c r="T23" s="150">
        <v>9.3533123028391181</v>
      </c>
      <c r="U23" s="150">
        <v>27.949526813880126</v>
      </c>
    </row>
    <row r="24" spans="1:21" s="62" customFormat="1" ht="16.5" customHeight="1">
      <c r="A24" s="64" t="s">
        <v>19</v>
      </c>
      <c r="B24" s="45">
        <v>0.98510764893795244</v>
      </c>
      <c r="C24" s="45">
        <v>0.68716636197440584</v>
      </c>
      <c r="D24" s="45">
        <v>0.38816809694554183</v>
      </c>
      <c r="E24" s="45">
        <v>6.1360237310263341E-2</v>
      </c>
      <c r="F24" s="45">
        <v>0.65686471296668003</v>
      </c>
      <c r="G24" s="45">
        <v>0.99326884722776232</v>
      </c>
      <c r="H24" s="45">
        <v>0.80011718423035072</v>
      </c>
      <c r="I24" s="148">
        <v>8755</v>
      </c>
      <c r="J24" s="147">
        <v>137</v>
      </c>
      <c r="K24" s="148">
        <v>551</v>
      </c>
      <c r="L24" s="148">
        <v>21582</v>
      </c>
      <c r="M24" s="148">
        <v>171</v>
      </c>
      <c r="N24" s="148">
        <v>2058</v>
      </c>
      <c r="O24" s="150">
        <v>0.38457974237790749</v>
      </c>
      <c r="P24" s="150">
        <v>1.3298118802705958</v>
      </c>
      <c r="Q24" s="148">
        <v>21134</v>
      </c>
      <c r="R24" s="148">
        <v>65</v>
      </c>
      <c r="S24" s="148">
        <v>3841</v>
      </c>
      <c r="T24" s="150">
        <v>5.4982492665846507</v>
      </c>
      <c r="U24" s="150">
        <v>18.217090943503358</v>
      </c>
    </row>
    <row r="25" spans="1:21" s="62" customFormat="1" ht="16.5" customHeight="1">
      <c r="A25" s="64" t="s">
        <v>20</v>
      </c>
      <c r="B25" s="45">
        <v>0.98424830356924131</v>
      </c>
      <c r="C25" s="45">
        <v>0.71064446053584363</v>
      </c>
      <c r="D25" s="45">
        <v>0.41288837047248267</v>
      </c>
      <c r="E25" s="45">
        <v>7.4967489056175243E-2</v>
      </c>
      <c r="F25" s="45">
        <v>0.65151203456078999</v>
      </c>
      <c r="G25" s="45">
        <v>0.99383607820475772</v>
      </c>
      <c r="H25" s="45">
        <v>0.81871296905859114</v>
      </c>
      <c r="I25" s="148">
        <v>4750</v>
      </c>
      <c r="J25" s="147">
        <v>59</v>
      </c>
      <c r="K25" s="148">
        <v>304</v>
      </c>
      <c r="L25" s="148">
        <v>12771</v>
      </c>
      <c r="M25" s="148">
        <v>69</v>
      </c>
      <c r="N25" s="148">
        <v>1029</v>
      </c>
      <c r="O25" s="150">
        <v>0.43849346174927567</v>
      </c>
      <c r="P25" s="150">
        <v>1.7148226450552033</v>
      </c>
      <c r="Q25" s="148">
        <v>12288</v>
      </c>
      <c r="R25" s="148">
        <v>31</v>
      </c>
      <c r="S25" s="148">
        <v>2112</v>
      </c>
      <c r="T25" s="150">
        <v>7.145182291666667</v>
      </c>
      <c r="U25" s="150">
        <v>21.337890625</v>
      </c>
    </row>
    <row r="26" spans="1:21" s="62" customFormat="1" ht="16.5" customHeight="1">
      <c r="A26" s="64" t="s">
        <v>21</v>
      </c>
      <c r="B26" s="45">
        <v>0.95151838039424619</v>
      </c>
      <c r="C26" s="45">
        <v>0.54593175853018372</v>
      </c>
      <c r="D26" s="45">
        <v>0.24648129076553382</v>
      </c>
      <c r="E26" s="45">
        <v>2.1739130434782608E-2</v>
      </c>
      <c r="F26" s="45">
        <v>0.54273504273504269</v>
      </c>
      <c r="G26" s="45">
        <v>0.98943661971830987</v>
      </c>
      <c r="H26" s="45">
        <v>0.69604863221884494</v>
      </c>
      <c r="I26" s="148">
        <v>144</v>
      </c>
      <c r="J26" s="147">
        <v>8</v>
      </c>
      <c r="K26" s="148">
        <v>8</v>
      </c>
      <c r="L26" s="148">
        <v>406</v>
      </c>
      <c r="M26" s="148">
        <v>15</v>
      </c>
      <c r="N26" s="148">
        <v>63</v>
      </c>
      <c r="O26" s="150">
        <v>3.2672620344151602E-2</v>
      </c>
      <c r="P26" s="150">
        <v>0.24630541871921183</v>
      </c>
      <c r="Q26" s="148">
        <v>492</v>
      </c>
      <c r="R26" s="148">
        <v>1</v>
      </c>
      <c r="S26" s="148">
        <v>96</v>
      </c>
      <c r="T26" s="150">
        <v>6.0975609756097562</v>
      </c>
      <c r="U26" s="150">
        <v>30.081300813008134</v>
      </c>
    </row>
    <row r="27" spans="1:21" s="62" customFormat="1" ht="16.5" customHeight="1">
      <c r="A27" s="64" t="s">
        <v>22</v>
      </c>
      <c r="B27" s="45">
        <v>0.98195338226115403</v>
      </c>
      <c r="C27" s="45">
        <v>0.7381658895012011</v>
      </c>
      <c r="D27" s="45">
        <v>0.40088283549050757</v>
      </c>
      <c r="E27" s="45">
        <v>5.9647523549073232E-2</v>
      </c>
      <c r="F27" s="45">
        <v>0.71612367711143388</v>
      </c>
      <c r="G27" s="45">
        <v>0.99581788803345694</v>
      </c>
      <c r="H27" s="45">
        <v>0.83689754229173319</v>
      </c>
      <c r="I27" s="148">
        <v>4600</v>
      </c>
      <c r="J27" s="147">
        <v>63</v>
      </c>
      <c r="K27" s="148">
        <v>311</v>
      </c>
      <c r="L27" s="148">
        <v>11009</v>
      </c>
      <c r="M27" s="148">
        <v>71</v>
      </c>
      <c r="N27" s="148">
        <v>1098</v>
      </c>
      <c r="O27" s="150">
        <v>0.47234081206285766</v>
      </c>
      <c r="P27" s="150">
        <v>2.3526205831592333</v>
      </c>
      <c r="Q27" s="148">
        <v>10494</v>
      </c>
      <c r="R27" s="148">
        <v>35</v>
      </c>
      <c r="S27" s="148">
        <v>2005</v>
      </c>
      <c r="T27" s="150">
        <v>4.6216885839527349</v>
      </c>
      <c r="U27" s="150">
        <v>18.963217076424623</v>
      </c>
    </row>
    <row r="28" spans="1:21" s="62" customFormat="1" ht="16.5" customHeight="1">
      <c r="A28" s="64" t="s">
        <v>23</v>
      </c>
      <c r="B28" s="45">
        <v>0.97221856484529301</v>
      </c>
      <c r="C28" s="45">
        <v>0.69921596578759804</v>
      </c>
      <c r="D28" s="45">
        <v>0.32646936223426426</v>
      </c>
      <c r="E28" s="45">
        <v>4.5659357164313609E-2</v>
      </c>
      <c r="F28" s="45">
        <v>0.69111570247933884</v>
      </c>
      <c r="G28" s="45">
        <v>0.98985997102848866</v>
      </c>
      <c r="H28" s="45">
        <v>0.80597609561752992</v>
      </c>
      <c r="I28" s="148">
        <v>880</v>
      </c>
      <c r="J28" s="147">
        <v>26</v>
      </c>
      <c r="K28" s="148">
        <v>52</v>
      </c>
      <c r="L28" s="148">
        <v>2012</v>
      </c>
      <c r="M28" s="148">
        <v>38</v>
      </c>
      <c r="N28" s="148">
        <v>240</v>
      </c>
      <c r="O28" s="150">
        <v>0.94433399602385681</v>
      </c>
      <c r="P28" s="150">
        <v>2.3856858846918487</v>
      </c>
      <c r="Q28" s="148">
        <v>2054</v>
      </c>
      <c r="R28" s="148">
        <v>9</v>
      </c>
      <c r="S28" s="148">
        <v>468</v>
      </c>
      <c r="T28" s="150">
        <v>6.2317429406037004</v>
      </c>
      <c r="U28" s="150">
        <v>24.829600778967865</v>
      </c>
    </row>
    <row r="29" spans="1:21" s="62" customFormat="1" ht="16.5" customHeight="1">
      <c r="A29" s="64" t="s">
        <v>24</v>
      </c>
      <c r="B29" s="45">
        <v>0.95464015151515147</v>
      </c>
      <c r="C29" s="45">
        <v>0.66346153846153844</v>
      </c>
      <c r="D29" s="45">
        <v>0.23312223682638308</v>
      </c>
      <c r="E29" s="45">
        <v>1.8235376630663488E-2</v>
      </c>
      <c r="F29" s="45">
        <v>0.67284991568296793</v>
      </c>
      <c r="G29" s="45">
        <v>0.99426523297491043</v>
      </c>
      <c r="H29" s="45">
        <v>0.78053097345132738</v>
      </c>
      <c r="I29" s="148">
        <v>517</v>
      </c>
      <c r="J29" s="147">
        <v>25</v>
      </c>
      <c r="K29" s="148">
        <v>37</v>
      </c>
      <c r="L29" s="148">
        <v>1223</v>
      </c>
      <c r="M29" s="148">
        <v>45</v>
      </c>
      <c r="N29" s="148">
        <v>237</v>
      </c>
      <c r="O29" s="150">
        <v>0.16353229762878169</v>
      </c>
      <c r="P29" s="150">
        <v>1.062959934587081</v>
      </c>
      <c r="Q29" s="148">
        <v>1173</v>
      </c>
      <c r="R29" s="148">
        <v>5</v>
      </c>
      <c r="S29" s="148">
        <v>279</v>
      </c>
      <c r="T29" s="150">
        <v>8.013640238704177</v>
      </c>
      <c r="U29" s="150">
        <v>22.421142369991475</v>
      </c>
    </row>
    <row r="30" spans="1:21" s="62" customFormat="1" ht="16.5" customHeight="1">
      <c r="A30" s="64" t="s">
        <v>25</v>
      </c>
      <c r="B30" s="45">
        <v>0.97881313272554393</v>
      </c>
      <c r="C30" s="45">
        <v>0.68690977771320649</v>
      </c>
      <c r="D30" s="45">
        <v>0.39684239056782761</v>
      </c>
      <c r="E30" s="45">
        <v>5.4455995555908264E-2</v>
      </c>
      <c r="F30" s="45">
        <v>0.68284518828451879</v>
      </c>
      <c r="G30" s="45">
        <v>0.99303989804921089</v>
      </c>
      <c r="H30" s="45">
        <v>0.80141145576891515</v>
      </c>
      <c r="I30" s="148">
        <v>4368</v>
      </c>
      <c r="J30" s="147">
        <v>79</v>
      </c>
      <c r="K30" s="148">
        <v>294</v>
      </c>
      <c r="L30" s="148">
        <v>10358</v>
      </c>
      <c r="M30" s="148">
        <v>98</v>
      </c>
      <c r="N30" s="148">
        <v>1010</v>
      </c>
      <c r="O30" s="150">
        <v>0.54064491214520172</v>
      </c>
      <c r="P30" s="150">
        <v>4.18034369569415</v>
      </c>
      <c r="Q30" s="148">
        <v>10435</v>
      </c>
      <c r="R30" s="148">
        <v>37</v>
      </c>
      <c r="S30" s="148">
        <v>2090</v>
      </c>
      <c r="T30" s="150">
        <v>4.1686631528509821</v>
      </c>
      <c r="U30" s="150">
        <v>18.294202204120747</v>
      </c>
    </row>
    <row r="31" spans="1:21" ht="12">
      <c r="A31" s="65"/>
      <c r="B31" s="56"/>
      <c r="C31" s="56"/>
      <c r="D31" s="56"/>
      <c r="E31" s="56"/>
      <c r="F31" s="65"/>
      <c r="G31" s="65"/>
      <c r="H31" s="65"/>
      <c r="I31" s="65"/>
      <c r="J31" s="65"/>
      <c r="K31" s="65"/>
      <c r="L31" s="66"/>
      <c r="M31" s="66"/>
      <c r="N31" s="66"/>
      <c r="O31" s="66"/>
      <c r="P31" s="66"/>
    </row>
    <row r="32" spans="1:21" ht="12" customHeight="1">
      <c r="A32" s="58" t="s">
        <v>35</v>
      </c>
      <c r="B32" s="56"/>
      <c r="C32" s="56"/>
      <c r="D32" s="56"/>
      <c r="E32" s="56"/>
      <c r="F32" s="65"/>
      <c r="G32" s="65"/>
      <c r="H32" s="65"/>
      <c r="I32" s="65"/>
      <c r="J32" s="65"/>
      <c r="K32" s="65"/>
      <c r="L32" s="66"/>
      <c r="M32" s="66"/>
      <c r="N32" s="66"/>
      <c r="O32" s="66"/>
      <c r="P32" s="66"/>
    </row>
    <row r="33" spans="1:16" ht="12" customHeight="1">
      <c r="A33" s="68" t="s">
        <v>183</v>
      </c>
      <c r="B33" s="56"/>
      <c r="C33" s="56"/>
      <c r="D33" s="56"/>
      <c r="E33" s="56"/>
      <c r="F33" s="65"/>
      <c r="G33" s="65"/>
      <c r="H33" s="65"/>
      <c r="I33" s="65"/>
      <c r="J33" s="65"/>
      <c r="K33" s="65"/>
      <c r="L33" s="66"/>
      <c r="M33" s="66"/>
      <c r="N33" s="66"/>
      <c r="O33" s="66"/>
      <c r="P33" s="66"/>
    </row>
    <row r="34" spans="1:16" ht="12" customHeight="1">
      <c r="A34" s="58" t="s">
        <v>182</v>
      </c>
      <c r="B34" s="56"/>
      <c r="C34" s="56"/>
      <c r="D34" s="56"/>
      <c r="E34" s="56"/>
      <c r="F34" s="65"/>
      <c r="G34" s="65"/>
      <c r="H34" s="65"/>
      <c r="I34" s="65"/>
      <c r="J34" s="65"/>
      <c r="K34" s="65"/>
      <c r="L34" s="66"/>
      <c r="M34" s="66"/>
      <c r="N34" s="66"/>
      <c r="O34" s="66"/>
      <c r="P34" s="66"/>
    </row>
    <row r="35" spans="1:16" ht="12" customHeight="1">
      <c r="A35" s="58" t="s">
        <v>26</v>
      </c>
    </row>
  </sheetData>
  <mergeCells count="26">
    <mergeCell ref="I1:K1"/>
    <mergeCell ref="I2:I3"/>
    <mergeCell ref="J2:J3"/>
    <mergeCell ref="K2:K3"/>
    <mergeCell ref="Q1:U1"/>
    <mergeCell ref="Q2:Q3"/>
    <mergeCell ref="R2:R3"/>
    <mergeCell ref="S2:S3"/>
    <mergeCell ref="T2:T3"/>
    <mergeCell ref="U2:U3"/>
    <mergeCell ref="L1:P1"/>
    <mergeCell ref="L2:L3"/>
    <mergeCell ref="M2:M3"/>
    <mergeCell ref="N2:N3"/>
    <mergeCell ref="O2:O3"/>
    <mergeCell ref="P2:P3"/>
    <mergeCell ref="A1:A3"/>
    <mergeCell ref="B1:E1"/>
    <mergeCell ref="F1:H1"/>
    <mergeCell ref="F2:F3"/>
    <mergeCell ref="G2:G3"/>
    <mergeCell ref="H2:H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7" workbookViewId="0">
      <selection sqref="A1:A3"/>
    </sheetView>
  </sheetViews>
  <sheetFormatPr baseColWidth="10" defaultColWidth="11.42578125" defaultRowHeight="12"/>
  <cols>
    <col min="1" max="1" width="22.85546875" style="20" customWidth="1"/>
    <col min="2" max="12" width="11.42578125" style="81" customWidth="1"/>
    <col min="13" max="14" width="10.7109375" style="20" customWidth="1"/>
    <col min="15" max="18" width="14.28515625" style="20" customWidth="1"/>
    <col min="19" max="21" width="10.7109375" style="20" customWidth="1"/>
    <col min="22" max="23" width="30.7109375" style="20" customWidth="1"/>
    <col min="24" max="26" width="10.7109375" style="20" customWidth="1"/>
    <col min="27" max="16384" width="11.42578125" style="20"/>
  </cols>
  <sheetData>
    <row r="1" spans="1:26" ht="24" customHeight="1">
      <c r="A1" s="115"/>
      <c r="B1" s="118" t="s">
        <v>115</v>
      </c>
      <c r="C1" s="119"/>
      <c r="D1" s="119"/>
      <c r="E1" s="119"/>
      <c r="F1" s="119"/>
      <c r="G1" s="120" t="s">
        <v>114</v>
      </c>
      <c r="H1" s="121"/>
      <c r="I1" s="121"/>
      <c r="J1" s="121"/>
      <c r="K1" s="121"/>
      <c r="L1" s="122"/>
      <c r="M1" s="109" t="s">
        <v>173</v>
      </c>
      <c r="N1" s="109"/>
      <c r="O1" s="109"/>
      <c r="P1" s="109"/>
      <c r="Q1" s="109"/>
      <c r="R1" s="109"/>
      <c r="S1" s="109" t="s">
        <v>174</v>
      </c>
      <c r="T1" s="109"/>
      <c r="U1" s="109"/>
      <c r="V1" s="109"/>
      <c r="W1" s="109"/>
      <c r="X1" s="112" t="s">
        <v>179</v>
      </c>
      <c r="Y1" s="112"/>
      <c r="Z1" s="113"/>
    </row>
    <row r="2" spans="1:26" ht="24" customHeight="1">
      <c r="A2" s="116"/>
      <c r="B2" s="109" t="s">
        <v>32</v>
      </c>
      <c r="C2" s="109" t="s">
        <v>105</v>
      </c>
      <c r="D2" s="109" t="s">
        <v>106</v>
      </c>
      <c r="E2" s="109" t="s">
        <v>107</v>
      </c>
      <c r="F2" s="123" t="s">
        <v>136</v>
      </c>
      <c r="G2" s="109">
        <v>14</v>
      </c>
      <c r="H2" s="109" t="s">
        <v>109</v>
      </c>
      <c r="I2" s="109" t="s">
        <v>110</v>
      </c>
      <c r="J2" s="109" t="s">
        <v>111</v>
      </c>
      <c r="K2" s="109" t="s">
        <v>112</v>
      </c>
      <c r="L2" s="114" t="s">
        <v>113</v>
      </c>
      <c r="M2" s="114" t="s">
        <v>137</v>
      </c>
      <c r="N2" s="114" t="s">
        <v>185</v>
      </c>
      <c r="O2" s="114" t="s">
        <v>140</v>
      </c>
      <c r="P2" s="114" t="s">
        <v>159</v>
      </c>
      <c r="Q2" s="114" t="s">
        <v>141</v>
      </c>
      <c r="R2" s="114" t="s">
        <v>160</v>
      </c>
      <c r="S2" s="114" t="s">
        <v>186</v>
      </c>
      <c r="T2" s="114" t="s">
        <v>187</v>
      </c>
      <c r="U2" s="114" t="s">
        <v>188</v>
      </c>
      <c r="V2" s="114" t="s">
        <v>161</v>
      </c>
      <c r="W2" s="114" t="s">
        <v>162</v>
      </c>
      <c r="X2" s="114" t="s">
        <v>144</v>
      </c>
      <c r="Y2" s="114" t="s">
        <v>142</v>
      </c>
      <c r="Z2" s="114" t="s">
        <v>143</v>
      </c>
    </row>
    <row r="3" spans="1:26" ht="24" customHeight="1">
      <c r="A3" s="117"/>
      <c r="B3" s="109"/>
      <c r="C3" s="109"/>
      <c r="D3" s="109"/>
      <c r="E3" s="109"/>
      <c r="F3" s="124"/>
      <c r="G3" s="109"/>
      <c r="H3" s="109"/>
      <c r="I3" s="109"/>
      <c r="J3" s="109"/>
      <c r="K3" s="109"/>
      <c r="L3" s="114"/>
      <c r="M3" s="114" t="s">
        <v>137</v>
      </c>
      <c r="N3" s="114" t="s">
        <v>138</v>
      </c>
      <c r="O3" s="114" t="s">
        <v>139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24.75" customHeight="1">
      <c r="A4" s="63" t="s">
        <v>0</v>
      </c>
      <c r="B4" s="32">
        <v>0.67158017298735861</v>
      </c>
      <c r="C4" s="45">
        <v>0.60117279804989676</v>
      </c>
      <c r="D4" s="45">
        <v>0.63668598032009649</v>
      </c>
      <c r="E4" s="45">
        <v>0.80477428994369349</v>
      </c>
      <c r="F4" s="45">
        <v>0.95979862853500642</v>
      </c>
      <c r="G4" s="32">
        <v>1.4056153981988345E-2</v>
      </c>
      <c r="H4" s="32">
        <v>0.11344919572312233</v>
      </c>
      <c r="I4" s="32">
        <v>0.36491171372330111</v>
      </c>
      <c r="J4" s="32">
        <v>0.57264114611414929</v>
      </c>
      <c r="K4" s="32">
        <v>0.75904109695282262</v>
      </c>
      <c r="L4" s="32">
        <v>0.86607849999079067</v>
      </c>
      <c r="M4" s="70">
        <v>50633</v>
      </c>
      <c r="N4" s="72">
        <v>13.602494350315876</v>
      </c>
      <c r="O4" s="70">
        <v>28</v>
      </c>
      <c r="P4" s="71">
        <v>0.20650563861513244</v>
      </c>
      <c r="Q4" s="71">
        <v>0.80038709932257623</v>
      </c>
      <c r="R4" s="71">
        <v>0.91574664744336698</v>
      </c>
      <c r="S4" s="72">
        <v>8.0140621524356241</v>
      </c>
      <c r="T4" s="72">
        <v>1.9749965437560486</v>
      </c>
      <c r="U4" s="72">
        <v>7.4062370390851813</v>
      </c>
      <c r="V4" s="91" t="s">
        <v>165</v>
      </c>
      <c r="W4" s="78" t="s">
        <v>168</v>
      </c>
      <c r="X4" s="30">
        <v>8541</v>
      </c>
      <c r="Y4" s="30">
        <v>40</v>
      </c>
      <c r="Z4" s="30">
        <v>63</v>
      </c>
    </row>
    <row r="5" spans="1:26" ht="22.5" customHeight="1">
      <c r="A5" s="64" t="s">
        <v>1</v>
      </c>
      <c r="B5" s="45">
        <v>0.6126621596930385</v>
      </c>
      <c r="C5" s="45">
        <v>0.54006844431769574</v>
      </c>
      <c r="D5" s="45">
        <v>0.56197084473868486</v>
      </c>
      <c r="E5" s="45">
        <v>0.76641276750090681</v>
      </c>
      <c r="F5" s="45">
        <v>0.94761831827232346</v>
      </c>
      <c r="G5" s="45">
        <v>2.1276595744680851E-2</v>
      </c>
      <c r="H5" s="45">
        <v>0.13560182833925852</v>
      </c>
      <c r="I5" s="45">
        <v>0.46622833233711897</v>
      </c>
      <c r="J5" s="45">
        <v>0.6874292185730464</v>
      </c>
      <c r="K5" s="45">
        <v>0.82318992654774392</v>
      </c>
      <c r="L5" s="45">
        <v>0.88822115384615385</v>
      </c>
      <c r="M5" s="73">
        <v>831</v>
      </c>
      <c r="N5" s="75">
        <v>12.064284780999115</v>
      </c>
      <c r="O5" s="73">
        <v>28</v>
      </c>
      <c r="P5" s="74">
        <v>0.19013237063778579</v>
      </c>
      <c r="Q5" s="74">
        <v>0.91937424789410349</v>
      </c>
      <c r="R5" s="74">
        <v>0.93862815884476536</v>
      </c>
      <c r="S5" s="75">
        <v>7.1282356527924975</v>
      </c>
      <c r="T5" s="75">
        <v>12.033694344163658</v>
      </c>
      <c r="U5" s="75">
        <v>9.6269554753309272</v>
      </c>
      <c r="V5" s="91" t="s">
        <v>163</v>
      </c>
      <c r="W5" s="92" t="s">
        <v>167</v>
      </c>
      <c r="X5" s="93">
        <v>132</v>
      </c>
      <c r="Y5" s="93">
        <v>3</v>
      </c>
      <c r="Z5" s="93">
        <v>1</v>
      </c>
    </row>
    <row r="6" spans="1:26" ht="22.5" customHeight="1">
      <c r="A6" s="64" t="s">
        <v>2</v>
      </c>
      <c r="B6" s="45">
        <v>0.68937860205043855</v>
      </c>
      <c r="C6" s="45">
        <v>0.61490579544980306</v>
      </c>
      <c r="D6" s="45">
        <v>0.66399930057532541</v>
      </c>
      <c r="E6" s="45">
        <v>0.8065369117858685</v>
      </c>
      <c r="F6" s="45">
        <v>0.96355598999175707</v>
      </c>
      <c r="G6" s="45">
        <v>1.4399251986909771E-2</v>
      </c>
      <c r="H6" s="45">
        <v>9.9778584713488619E-2</v>
      </c>
      <c r="I6" s="45">
        <v>0.30341576091255718</v>
      </c>
      <c r="J6" s="45">
        <v>0.49243351696932597</v>
      </c>
      <c r="K6" s="45">
        <v>0.69130303084296996</v>
      </c>
      <c r="L6" s="45">
        <v>0.82948482366224618</v>
      </c>
      <c r="M6" s="73">
        <v>19518</v>
      </c>
      <c r="N6" s="75">
        <v>13.49604930434981</v>
      </c>
      <c r="O6" s="73">
        <v>29</v>
      </c>
      <c r="P6" s="74">
        <v>0.21590326877753868</v>
      </c>
      <c r="Q6" s="74">
        <v>0.71113843631519624</v>
      </c>
      <c r="R6" s="74">
        <v>0.90618915872527928</v>
      </c>
      <c r="S6" s="75">
        <v>7.7561832691306396</v>
      </c>
      <c r="T6" s="75">
        <v>2.0493903063838506</v>
      </c>
      <c r="U6" s="75">
        <v>7.6339788912798445</v>
      </c>
      <c r="V6" s="91" t="s">
        <v>169</v>
      </c>
      <c r="W6" s="92" t="s">
        <v>167</v>
      </c>
      <c r="X6" s="77">
        <v>3964</v>
      </c>
      <c r="Y6" s="77">
        <v>19</v>
      </c>
      <c r="Z6" s="77">
        <v>40</v>
      </c>
    </row>
    <row r="7" spans="1:26" ht="22.5" customHeight="1">
      <c r="A7" s="64" t="s">
        <v>3</v>
      </c>
      <c r="B7" s="45">
        <v>0.63921101838321837</v>
      </c>
      <c r="C7" s="45">
        <v>0.59680241807190582</v>
      </c>
      <c r="D7" s="45">
        <v>0.60813731440498575</v>
      </c>
      <c r="E7" s="45">
        <v>0.76422366328153679</v>
      </c>
      <c r="F7" s="45">
        <v>0.94650746896696825</v>
      </c>
      <c r="G7" s="45">
        <v>6.9962686567164182E-3</v>
      </c>
      <c r="H7" s="45">
        <v>0.12172935404742437</v>
      </c>
      <c r="I7" s="45">
        <v>0.43635740402193784</v>
      </c>
      <c r="J7" s="45">
        <v>0.64837875939849621</v>
      </c>
      <c r="K7" s="45">
        <v>0.80608781342384761</v>
      </c>
      <c r="L7" s="45">
        <v>0.88829851467214105</v>
      </c>
      <c r="M7" s="73">
        <v>4484</v>
      </c>
      <c r="N7" s="75">
        <v>15.254606319571074</v>
      </c>
      <c r="O7" s="73">
        <v>28</v>
      </c>
      <c r="P7" s="74">
        <v>0.19469223907225691</v>
      </c>
      <c r="Q7" s="74">
        <v>0.8768956289027654</v>
      </c>
      <c r="R7" s="74">
        <v>0.91815343443354147</v>
      </c>
      <c r="S7" s="75">
        <v>6.1950575619845951</v>
      </c>
      <c r="T7" s="75">
        <v>2.2301516503122212</v>
      </c>
      <c r="U7" s="75">
        <v>7.3595004460303306</v>
      </c>
      <c r="V7" s="91" t="s">
        <v>169</v>
      </c>
      <c r="W7" s="78" t="s">
        <v>168</v>
      </c>
      <c r="X7" s="77">
        <v>570</v>
      </c>
      <c r="Y7" s="77">
        <v>4</v>
      </c>
      <c r="Z7" s="77">
        <v>6</v>
      </c>
    </row>
    <row r="8" spans="1:26" ht="22.5" customHeight="1">
      <c r="A8" s="64" t="s">
        <v>4</v>
      </c>
      <c r="B8" s="45">
        <v>0.48256437311730971</v>
      </c>
      <c r="C8" s="45">
        <v>0.40850037119524868</v>
      </c>
      <c r="D8" s="45">
        <v>0.42434925671308538</v>
      </c>
      <c r="E8" s="45">
        <v>0.68849040867389488</v>
      </c>
      <c r="F8" s="45">
        <v>0.91849326189316449</v>
      </c>
      <c r="G8" s="45">
        <v>2.0833333333333332E-2</v>
      </c>
      <c r="H8" s="45">
        <v>0.14038657171922686</v>
      </c>
      <c r="I8" s="45">
        <v>0.49466852109411219</v>
      </c>
      <c r="J8" s="45">
        <v>0.71936148300720903</v>
      </c>
      <c r="K8" s="45">
        <v>0.82058545797922566</v>
      </c>
      <c r="L8" s="45">
        <v>0.878499106611078</v>
      </c>
      <c r="M8" s="73">
        <v>1057</v>
      </c>
      <c r="N8" s="75">
        <v>15.621305273114212</v>
      </c>
      <c r="O8" s="73">
        <v>26</v>
      </c>
      <c r="P8" s="74">
        <v>0.15894039735099338</v>
      </c>
      <c r="Q8" s="74">
        <v>0.82213812677388831</v>
      </c>
      <c r="R8" s="74">
        <v>0.91863765373699147</v>
      </c>
      <c r="S8" s="75">
        <v>8.6456609127453294</v>
      </c>
      <c r="T8" s="75">
        <v>0</v>
      </c>
      <c r="U8" s="75">
        <v>11.352885525070956</v>
      </c>
      <c r="V8" s="91" t="s">
        <v>175</v>
      </c>
      <c r="W8" s="78" t="s">
        <v>168</v>
      </c>
      <c r="X8" s="77">
        <v>114</v>
      </c>
      <c r="Y8" s="77">
        <v>1</v>
      </c>
      <c r="Z8" s="77">
        <v>0</v>
      </c>
    </row>
    <row r="9" spans="1:26" ht="22.5" customHeight="1">
      <c r="A9" s="64" t="s">
        <v>5</v>
      </c>
      <c r="B9" s="45">
        <v>0.65333146303829426</v>
      </c>
      <c r="C9" s="45">
        <v>0.57767587518174701</v>
      </c>
      <c r="D9" s="45">
        <v>0.61087185376591058</v>
      </c>
      <c r="E9" s="45">
        <v>0.81024096385542166</v>
      </c>
      <c r="F9" s="45">
        <v>0.96767969126869269</v>
      </c>
      <c r="G9" s="45">
        <v>1.483679525222552E-2</v>
      </c>
      <c r="H9" s="45">
        <v>0.1331923890063425</v>
      </c>
      <c r="I9" s="45">
        <v>0.47929447852760737</v>
      </c>
      <c r="J9" s="45">
        <v>0.7280564263322884</v>
      </c>
      <c r="K9" s="45">
        <v>0.85016025641025639</v>
      </c>
      <c r="L9" s="45">
        <v>0.92909760589318602</v>
      </c>
      <c r="M9" s="73">
        <v>440</v>
      </c>
      <c r="N9" s="75">
        <v>10.944456881327264</v>
      </c>
      <c r="O9" s="73">
        <v>27</v>
      </c>
      <c r="P9" s="74">
        <v>0.13636363636363635</v>
      </c>
      <c r="Q9" s="74">
        <v>0.90681818181818186</v>
      </c>
      <c r="R9" s="74">
        <v>0.9386363636363636</v>
      </c>
      <c r="S9" s="75">
        <v>5.6712185657786733</v>
      </c>
      <c r="T9" s="75">
        <v>0</v>
      </c>
      <c r="U9" s="75">
        <v>11.363636363636363</v>
      </c>
      <c r="V9" s="91" t="s">
        <v>175</v>
      </c>
      <c r="W9" s="94" t="s">
        <v>166</v>
      </c>
      <c r="X9" s="95">
        <v>58</v>
      </c>
      <c r="Y9" s="95">
        <v>0</v>
      </c>
      <c r="Z9" s="95">
        <v>1</v>
      </c>
    </row>
    <row r="10" spans="1:26" ht="22.5" customHeight="1">
      <c r="A10" s="64" t="s">
        <v>27</v>
      </c>
      <c r="B10" s="45">
        <v>0.72112023253073565</v>
      </c>
      <c r="C10" s="45">
        <v>0.65020535888910624</v>
      </c>
      <c r="D10" s="45">
        <v>0.69115316613188393</v>
      </c>
      <c r="E10" s="45">
        <v>0.86542709867452139</v>
      </c>
      <c r="F10" s="45">
        <v>0.96925151719487523</v>
      </c>
      <c r="G10" s="45">
        <v>6.2333036509349959E-3</v>
      </c>
      <c r="H10" s="45">
        <v>0.12431666329216441</v>
      </c>
      <c r="I10" s="45">
        <v>0.38758901322482198</v>
      </c>
      <c r="J10" s="45">
        <v>0.59585787573627214</v>
      </c>
      <c r="K10" s="45">
        <v>0.78936478377819164</v>
      </c>
      <c r="L10" s="45">
        <v>0.9045125903764647</v>
      </c>
      <c r="M10" s="73">
        <v>2193</v>
      </c>
      <c r="N10" s="75">
        <v>15.347255269714189</v>
      </c>
      <c r="O10" s="73">
        <v>28</v>
      </c>
      <c r="P10" s="74">
        <v>0.23301413588691292</v>
      </c>
      <c r="Q10" s="74">
        <v>0.72777017783857734</v>
      </c>
      <c r="R10" s="74">
        <v>0.9274965800273598</v>
      </c>
      <c r="S10" s="75">
        <v>10.287489852475996</v>
      </c>
      <c r="T10" s="75">
        <v>0</v>
      </c>
      <c r="U10" s="75">
        <v>6.3839489284085724</v>
      </c>
      <c r="V10" s="96" t="s">
        <v>169</v>
      </c>
      <c r="W10" s="94" t="s">
        <v>166</v>
      </c>
      <c r="X10" s="77">
        <v>322</v>
      </c>
      <c r="Y10" s="77">
        <v>0</v>
      </c>
      <c r="Z10" s="77">
        <v>1</v>
      </c>
    </row>
    <row r="11" spans="1:26" ht="22.5" customHeight="1">
      <c r="A11" s="64" t="s">
        <v>6</v>
      </c>
      <c r="B11" s="45">
        <v>0.56026443536024528</v>
      </c>
      <c r="C11" s="45">
        <v>0.48545987376014427</v>
      </c>
      <c r="D11" s="45">
        <v>0.51131428571428572</v>
      </c>
      <c r="E11" s="45">
        <v>0.74264705882352944</v>
      </c>
      <c r="F11" s="45">
        <v>0.91564245810055866</v>
      </c>
      <c r="G11" s="45">
        <v>9.433962264150943E-3</v>
      </c>
      <c r="H11" s="45">
        <v>0.15789473684210525</v>
      </c>
      <c r="I11" s="45">
        <v>0.50293870696893372</v>
      </c>
      <c r="J11" s="45">
        <v>0.72122302158273377</v>
      </c>
      <c r="K11" s="45">
        <v>0.86994219653179194</v>
      </c>
      <c r="L11" s="45">
        <v>0.88865323435843058</v>
      </c>
      <c r="M11" s="73">
        <v>570</v>
      </c>
      <c r="N11" s="75">
        <v>15.86859688195991</v>
      </c>
      <c r="O11" s="73">
        <v>27</v>
      </c>
      <c r="P11" s="74">
        <v>0.15964912280701754</v>
      </c>
      <c r="Q11" s="74">
        <v>0.83684210526315794</v>
      </c>
      <c r="R11" s="74">
        <v>0.93684210526315792</v>
      </c>
      <c r="S11" s="75">
        <v>8.1013363028953229</v>
      </c>
      <c r="T11" s="75">
        <v>0</v>
      </c>
      <c r="U11" s="75">
        <v>5.2631578947368416</v>
      </c>
      <c r="V11" s="76" t="s">
        <v>165</v>
      </c>
      <c r="W11" s="78" t="s">
        <v>168</v>
      </c>
      <c r="X11" s="77">
        <v>76</v>
      </c>
      <c r="Y11" s="77">
        <v>0</v>
      </c>
      <c r="Z11" s="77">
        <v>0</v>
      </c>
    </row>
    <row r="12" spans="1:26" ht="22.5" customHeight="1">
      <c r="A12" s="64" t="s">
        <v>7</v>
      </c>
      <c r="B12" s="45">
        <v>0.71632993876682272</v>
      </c>
      <c r="C12" s="45">
        <v>0.65984823490597166</v>
      </c>
      <c r="D12" s="45">
        <v>0.6798982750995135</v>
      </c>
      <c r="E12" s="45">
        <v>0.85901892622634224</v>
      </c>
      <c r="F12" s="45">
        <v>0.96842693489801623</v>
      </c>
      <c r="G12" s="45">
        <v>1.1787819253438114E-2</v>
      </c>
      <c r="H12" s="45">
        <v>0.13200649878147847</v>
      </c>
      <c r="I12" s="45">
        <v>0.47439353099730458</v>
      </c>
      <c r="J12" s="45">
        <v>0.68491321762349799</v>
      </c>
      <c r="K12" s="45">
        <v>0.85125448028673834</v>
      </c>
      <c r="L12" s="45">
        <v>0.91985138004246281</v>
      </c>
      <c r="M12" s="73">
        <v>899</v>
      </c>
      <c r="N12" s="75">
        <v>13.036542923433874</v>
      </c>
      <c r="O12" s="73">
        <v>28</v>
      </c>
      <c r="P12" s="74">
        <v>0.15572858731924361</v>
      </c>
      <c r="Q12" s="74">
        <v>0.87652947719688545</v>
      </c>
      <c r="R12" s="74">
        <v>0.92992213570634041</v>
      </c>
      <c r="S12" s="75">
        <v>7.5986078886310908</v>
      </c>
      <c r="T12" s="75">
        <v>0</v>
      </c>
      <c r="U12" s="75">
        <v>7.7864293659621797</v>
      </c>
      <c r="V12" s="76" t="s">
        <v>165</v>
      </c>
      <c r="W12" s="78" t="s">
        <v>166</v>
      </c>
      <c r="X12" s="79">
        <v>154</v>
      </c>
      <c r="Y12" s="79">
        <v>0</v>
      </c>
      <c r="Z12" s="79">
        <v>0</v>
      </c>
    </row>
    <row r="13" spans="1:26" ht="22.5" customHeight="1">
      <c r="A13" s="64" t="s">
        <v>8</v>
      </c>
      <c r="B13" s="45">
        <v>0.73299745693584761</v>
      </c>
      <c r="C13" s="45">
        <v>0.65195710692378972</v>
      </c>
      <c r="D13" s="45">
        <v>0.68931814810541758</v>
      </c>
      <c r="E13" s="45">
        <v>0.86127933383800148</v>
      </c>
      <c r="F13" s="45">
        <v>0.97735292230705073</v>
      </c>
      <c r="G13" s="45">
        <v>1.2195121951219513E-2</v>
      </c>
      <c r="H13" s="45">
        <v>0.10931582933602625</v>
      </c>
      <c r="I13" s="45">
        <v>0.36703173265936534</v>
      </c>
      <c r="J13" s="45">
        <v>0.62051847766133483</v>
      </c>
      <c r="K13" s="45">
        <v>0.81886792452830193</v>
      </c>
      <c r="L13" s="45">
        <v>0.90613608748481167</v>
      </c>
      <c r="M13" s="73">
        <v>1183</v>
      </c>
      <c r="N13" s="75">
        <v>10.362195068541146</v>
      </c>
      <c r="O13" s="73">
        <v>28</v>
      </c>
      <c r="P13" s="74">
        <v>0.21301775147928995</v>
      </c>
      <c r="Q13" s="74">
        <v>0.8613693998309383</v>
      </c>
      <c r="R13" s="74">
        <v>0.92814877430262044</v>
      </c>
      <c r="S13" s="75">
        <v>8.6366224324442697</v>
      </c>
      <c r="T13" s="75">
        <v>0</v>
      </c>
      <c r="U13" s="75">
        <v>4.2265426880811496</v>
      </c>
      <c r="V13" s="96" t="s">
        <v>165</v>
      </c>
      <c r="W13" s="78" t="s">
        <v>180</v>
      </c>
      <c r="X13" s="77">
        <v>223</v>
      </c>
      <c r="Y13" s="77">
        <v>2</v>
      </c>
      <c r="Z13" s="77">
        <v>0</v>
      </c>
    </row>
    <row r="14" spans="1:26" ht="22.5" customHeight="1">
      <c r="A14" s="64" t="s">
        <v>9</v>
      </c>
      <c r="B14" s="45">
        <v>0.46837317537550244</v>
      </c>
      <c r="C14" s="45">
        <v>0.36342412451361866</v>
      </c>
      <c r="D14" s="45">
        <v>0.41183294663573083</v>
      </c>
      <c r="E14" s="45">
        <v>0.64377682403433478</v>
      </c>
      <c r="F14" s="45">
        <v>0.8539325842696629</v>
      </c>
      <c r="G14" s="45">
        <v>0</v>
      </c>
      <c r="H14" s="45">
        <v>0.15178571428571427</v>
      </c>
      <c r="I14" s="45">
        <v>0.42307692307692307</v>
      </c>
      <c r="J14" s="45">
        <v>0.75862068965517238</v>
      </c>
      <c r="K14" s="45">
        <v>0.88970588235294112</v>
      </c>
      <c r="L14" s="45">
        <v>0.87769784172661869</v>
      </c>
      <c r="M14" s="73">
        <v>42</v>
      </c>
      <c r="N14" s="75">
        <v>8.2922013820335643</v>
      </c>
      <c r="O14" s="73">
        <v>26</v>
      </c>
      <c r="P14" s="74">
        <v>9.5238095238095233E-2</v>
      </c>
      <c r="Q14" s="74">
        <v>0.69047619047619047</v>
      </c>
      <c r="R14" s="74">
        <v>0.97619047619047616</v>
      </c>
      <c r="S14" s="75">
        <v>5.7255676209279365</v>
      </c>
      <c r="T14" s="75">
        <v>0</v>
      </c>
      <c r="U14" s="75">
        <v>0</v>
      </c>
      <c r="V14" s="91" t="s">
        <v>163</v>
      </c>
      <c r="W14" s="78" t="s">
        <v>181</v>
      </c>
      <c r="X14" s="77">
        <v>3</v>
      </c>
      <c r="Y14" s="77">
        <v>0</v>
      </c>
      <c r="Z14" s="77">
        <v>0</v>
      </c>
    </row>
    <row r="15" spans="1:26" ht="22.5" customHeight="1">
      <c r="A15" s="64" t="s">
        <v>10</v>
      </c>
      <c r="B15" s="45">
        <v>0.38680297397769514</v>
      </c>
      <c r="C15" s="45">
        <v>0.26389866291344122</v>
      </c>
      <c r="D15" s="45">
        <v>0.32160973960094691</v>
      </c>
      <c r="E15" s="45">
        <v>0.52123552123552119</v>
      </c>
      <c r="F15" s="45">
        <v>0.83445491251682369</v>
      </c>
      <c r="G15" s="45">
        <v>2.2222222222222223E-2</v>
      </c>
      <c r="H15" s="45">
        <v>0.14018691588785046</v>
      </c>
      <c r="I15" s="45">
        <v>0.5485714285714286</v>
      </c>
      <c r="J15" s="45">
        <v>0.67785234899328861</v>
      </c>
      <c r="K15" s="45">
        <v>0.82456140350877194</v>
      </c>
      <c r="L15" s="45">
        <v>0.85798816568047342</v>
      </c>
      <c r="M15" s="73">
        <v>56</v>
      </c>
      <c r="N15" s="75">
        <v>9.7442143727161987</v>
      </c>
      <c r="O15" s="73">
        <v>27</v>
      </c>
      <c r="P15" s="74">
        <v>0.10714285714285714</v>
      </c>
      <c r="Q15" s="74">
        <v>0.8928571428571429</v>
      </c>
      <c r="R15" s="74">
        <v>0.9642857142857143</v>
      </c>
      <c r="S15" s="75">
        <v>7.6561684357055855</v>
      </c>
      <c r="T15" s="75">
        <v>0</v>
      </c>
      <c r="U15" s="75">
        <v>17.857142857142858</v>
      </c>
      <c r="V15" s="96" t="s">
        <v>163</v>
      </c>
      <c r="W15" s="94" t="s">
        <v>168</v>
      </c>
      <c r="X15" s="97">
        <v>12</v>
      </c>
      <c r="Y15" s="97">
        <v>0</v>
      </c>
      <c r="Z15" s="77">
        <v>0</v>
      </c>
    </row>
    <row r="16" spans="1:26" ht="22.5" customHeight="1">
      <c r="A16" s="64" t="s">
        <v>11</v>
      </c>
      <c r="B16" s="45">
        <v>0.68011686235598923</v>
      </c>
      <c r="C16" s="45">
        <v>0.59519347370741926</v>
      </c>
      <c r="D16" s="45">
        <v>0.6331599669469693</v>
      </c>
      <c r="E16" s="45">
        <v>0.83741648106904232</v>
      </c>
      <c r="F16" s="45">
        <v>0.98038000826104921</v>
      </c>
      <c r="G16" s="45">
        <v>5.9880239520958087E-3</v>
      </c>
      <c r="H16" s="45">
        <v>0.13880813953488372</v>
      </c>
      <c r="I16" s="45">
        <v>0.4775330396475771</v>
      </c>
      <c r="J16" s="45">
        <v>0.69070512820512819</v>
      </c>
      <c r="K16" s="45">
        <v>0.84554767533490938</v>
      </c>
      <c r="L16" s="45">
        <v>0.92275398824517207</v>
      </c>
      <c r="M16" s="73">
        <v>497</v>
      </c>
      <c r="N16" s="75">
        <v>12.398962179423211</v>
      </c>
      <c r="O16" s="73">
        <v>27</v>
      </c>
      <c r="P16" s="74">
        <v>0.17303822937625754</v>
      </c>
      <c r="Q16" s="74">
        <v>0.89738430583501005</v>
      </c>
      <c r="R16" s="74">
        <v>0.9617706237424547</v>
      </c>
      <c r="S16" s="75">
        <v>9.3054585370721483</v>
      </c>
      <c r="T16" s="75">
        <v>20.120724346076461</v>
      </c>
      <c r="U16" s="75">
        <v>8.0482897384305847</v>
      </c>
      <c r="V16" s="91" t="s">
        <v>163</v>
      </c>
      <c r="W16" s="78" t="s">
        <v>168</v>
      </c>
      <c r="X16" s="77">
        <v>74</v>
      </c>
      <c r="Y16" s="77">
        <v>1</v>
      </c>
      <c r="Z16" s="77">
        <v>1</v>
      </c>
    </row>
    <row r="17" spans="1:26" ht="22.5" customHeight="1">
      <c r="A17" s="64" t="s">
        <v>12</v>
      </c>
      <c r="B17" s="45">
        <v>0.61275889523083304</v>
      </c>
      <c r="C17" s="45">
        <v>0.53115301981379803</v>
      </c>
      <c r="D17" s="45">
        <v>0.5534274484176942</v>
      </c>
      <c r="E17" s="45">
        <v>0.78672348060103159</v>
      </c>
      <c r="F17" s="45">
        <v>0.95508535910426162</v>
      </c>
      <c r="G17" s="45">
        <v>2.8913963328631876E-2</v>
      </c>
      <c r="H17" s="45">
        <v>9.5372063581375718E-2</v>
      </c>
      <c r="I17" s="45">
        <v>0.38904706079383689</v>
      </c>
      <c r="J17" s="45">
        <v>0.60953746862674796</v>
      </c>
      <c r="K17" s="45">
        <v>0.7656150414276609</v>
      </c>
      <c r="L17" s="45">
        <v>0.84538434538434537</v>
      </c>
      <c r="M17" s="73">
        <v>2671</v>
      </c>
      <c r="N17" s="75">
        <v>12.744658313372588</v>
      </c>
      <c r="O17" s="73">
        <v>28</v>
      </c>
      <c r="P17" s="74">
        <v>0.18682141520029952</v>
      </c>
      <c r="Q17" s="74">
        <v>0.8311493822538375</v>
      </c>
      <c r="R17" s="74">
        <v>0.92998876825159116</v>
      </c>
      <c r="S17" s="75">
        <v>8.3119411388599946</v>
      </c>
      <c r="T17" s="75">
        <v>0</v>
      </c>
      <c r="U17" s="75">
        <v>7.8622238861849496</v>
      </c>
      <c r="V17" s="91" t="s">
        <v>170</v>
      </c>
      <c r="W17" s="78" t="s">
        <v>168</v>
      </c>
      <c r="X17" s="77">
        <v>442</v>
      </c>
      <c r="Y17" s="77">
        <v>1</v>
      </c>
      <c r="Z17" s="77">
        <v>3</v>
      </c>
    </row>
    <row r="18" spans="1:26" ht="22.5" customHeight="1">
      <c r="A18" s="64" t="s">
        <v>13</v>
      </c>
      <c r="B18" s="45">
        <v>0.74948600219414085</v>
      </c>
      <c r="C18" s="45">
        <v>0.71300045776259724</v>
      </c>
      <c r="D18" s="45">
        <v>0.70854244092992968</v>
      </c>
      <c r="E18" s="45">
        <v>0.85575897618201213</v>
      </c>
      <c r="F18" s="45">
        <v>0.97536591740721379</v>
      </c>
      <c r="G18" s="45">
        <v>1.5729265967588179E-2</v>
      </c>
      <c r="H18" s="45">
        <v>0.1010228830538859</v>
      </c>
      <c r="I18" s="45">
        <v>0.34882154882154881</v>
      </c>
      <c r="J18" s="45">
        <v>0.54947575360419398</v>
      </c>
      <c r="K18" s="45">
        <v>0.7795584801528338</v>
      </c>
      <c r="L18" s="45">
        <v>0.87646362320747273</v>
      </c>
      <c r="M18" s="73">
        <v>3969</v>
      </c>
      <c r="N18" s="75">
        <v>14.416475972540047</v>
      </c>
      <c r="O18" s="73">
        <v>28</v>
      </c>
      <c r="P18" s="74">
        <v>0.22348198538674729</v>
      </c>
      <c r="Q18" s="74">
        <v>0.88460569412950363</v>
      </c>
      <c r="R18" s="74">
        <v>0.89821113630637439</v>
      </c>
      <c r="S18" s="75">
        <v>8.9208528567796304</v>
      </c>
      <c r="T18" s="75">
        <v>2.5195263290501386</v>
      </c>
      <c r="U18" s="75">
        <v>8.062484252960445</v>
      </c>
      <c r="V18" s="96" t="s">
        <v>165</v>
      </c>
      <c r="W18" s="78" t="s">
        <v>167</v>
      </c>
      <c r="X18" s="77">
        <v>643</v>
      </c>
      <c r="Y18" s="77">
        <v>3</v>
      </c>
      <c r="Z18" s="77">
        <v>1</v>
      </c>
    </row>
    <row r="19" spans="1:26" ht="22.5" customHeight="1">
      <c r="A19" s="64" t="s">
        <v>14</v>
      </c>
      <c r="B19" s="45">
        <v>0.56231387252276377</v>
      </c>
      <c r="C19" s="45">
        <v>0.51070713295331993</v>
      </c>
      <c r="D19" s="45">
        <v>0.52275902639899996</v>
      </c>
      <c r="E19" s="45">
        <v>0.68723628691983119</v>
      </c>
      <c r="F19" s="45">
        <v>0.8904109589041096</v>
      </c>
      <c r="G19" s="45">
        <v>1.0183299389002037E-2</v>
      </c>
      <c r="H19" s="45">
        <v>0.13283442469597756</v>
      </c>
      <c r="I19" s="45">
        <v>0.4720982142857143</v>
      </c>
      <c r="J19" s="45">
        <v>0.68696151636990233</v>
      </c>
      <c r="K19" s="45">
        <v>0.82055749128919864</v>
      </c>
      <c r="L19" s="45">
        <v>0.89675324675324675</v>
      </c>
      <c r="M19" s="73">
        <v>747</v>
      </c>
      <c r="N19" s="75">
        <v>14.052183073421245</v>
      </c>
      <c r="O19" s="73">
        <v>27</v>
      </c>
      <c r="P19" s="74">
        <v>0.20214190093708165</v>
      </c>
      <c r="Q19" s="74">
        <v>0.82998661311914324</v>
      </c>
      <c r="R19" s="74">
        <v>0.91298527443105759</v>
      </c>
      <c r="S19" s="75">
        <v>6.9414398314490491</v>
      </c>
      <c r="T19" s="75">
        <v>0</v>
      </c>
      <c r="U19" s="75">
        <v>5.3547523427041499</v>
      </c>
      <c r="V19" s="96" t="s">
        <v>163</v>
      </c>
      <c r="W19" s="78" t="s">
        <v>167</v>
      </c>
      <c r="X19" s="77">
        <v>74</v>
      </c>
      <c r="Y19" s="77">
        <v>1</v>
      </c>
      <c r="Z19" s="77">
        <v>0</v>
      </c>
    </row>
    <row r="20" spans="1:26" ht="22.5" customHeight="1">
      <c r="A20" s="64" t="s">
        <v>15</v>
      </c>
      <c r="B20" s="45">
        <v>0.4333182298746413</v>
      </c>
      <c r="C20" s="45">
        <v>0.36274026614095611</v>
      </c>
      <c r="D20" s="45">
        <v>0.39669310391181611</v>
      </c>
      <c r="E20" s="45">
        <v>0.55719557195571956</v>
      </c>
      <c r="F20" s="45">
        <v>0.84206151288445552</v>
      </c>
      <c r="G20" s="45">
        <v>6.0975609756097563E-3</v>
      </c>
      <c r="H20" s="45">
        <v>0.19254658385093168</v>
      </c>
      <c r="I20" s="45">
        <v>0.60747663551401865</v>
      </c>
      <c r="J20" s="45">
        <v>0.76576576576576572</v>
      </c>
      <c r="K20" s="45">
        <v>0.88288288288288286</v>
      </c>
      <c r="L20" s="45">
        <v>0.9338422391857506</v>
      </c>
      <c r="M20" s="73">
        <v>158</v>
      </c>
      <c r="N20" s="75">
        <v>10.309278350515465</v>
      </c>
      <c r="O20" s="73">
        <v>25</v>
      </c>
      <c r="P20" s="74">
        <v>0.10126582278481013</v>
      </c>
      <c r="Q20" s="74">
        <v>0.740506329113924</v>
      </c>
      <c r="R20" s="74">
        <v>0.91139240506329111</v>
      </c>
      <c r="S20" s="75">
        <v>6.1986167297403103</v>
      </c>
      <c r="T20" s="75">
        <v>0</v>
      </c>
      <c r="U20" s="75">
        <v>25.316455696202532</v>
      </c>
      <c r="V20" s="91" t="s">
        <v>176</v>
      </c>
      <c r="W20" s="78" t="s">
        <v>167</v>
      </c>
      <c r="X20" s="77">
        <v>12</v>
      </c>
      <c r="Y20" s="77">
        <v>0</v>
      </c>
      <c r="Z20" s="77">
        <v>0</v>
      </c>
    </row>
    <row r="21" spans="1:26" ht="22.5" customHeight="1">
      <c r="A21" s="64" t="s">
        <v>16</v>
      </c>
      <c r="B21" s="45">
        <v>0.68108717869607971</v>
      </c>
      <c r="C21" s="45">
        <v>0.62144489088473964</v>
      </c>
      <c r="D21" s="45">
        <v>0.6431128026560855</v>
      </c>
      <c r="E21" s="45">
        <v>0.80160974548618669</v>
      </c>
      <c r="F21" s="45">
        <v>0.95671392827356128</v>
      </c>
      <c r="G21" s="45">
        <v>7.2765072765072769E-3</v>
      </c>
      <c r="H21" s="45">
        <v>0.11101243339253997</v>
      </c>
      <c r="I21" s="45">
        <v>0.37521858606045466</v>
      </c>
      <c r="J21" s="45">
        <v>0.60493192910351912</v>
      </c>
      <c r="K21" s="45">
        <v>0.80723514211886305</v>
      </c>
      <c r="L21" s="45">
        <v>0.88964901844140387</v>
      </c>
      <c r="M21" s="73">
        <v>1505</v>
      </c>
      <c r="N21" s="75">
        <v>13.094129827644709</v>
      </c>
      <c r="O21" s="73">
        <v>27</v>
      </c>
      <c r="P21" s="74">
        <v>0.20066445182724252</v>
      </c>
      <c r="Q21" s="74">
        <v>0.88571428571428568</v>
      </c>
      <c r="R21" s="74">
        <v>0.9322259136212625</v>
      </c>
      <c r="S21" s="75">
        <v>8.4742076093860117</v>
      </c>
      <c r="T21" s="75">
        <v>0</v>
      </c>
      <c r="U21" s="75">
        <v>5.9800664451827243</v>
      </c>
      <c r="V21" s="98" t="s">
        <v>175</v>
      </c>
      <c r="W21" s="78" t="s">
        <v>167</v>
      </c>
      <c r="X21" s="77">
        <v>237</v>
      </c>
      <c r="Y21" s="77">
        <v>0</v>
      </c>
      <c r="Z21" s="77">
        <v>1</v>
      </c>
    </row>
    <row r="22" spans="1:26" ht="22.5" customHeight="1">
      <c r="A22" s="64" t="s">
        <v>17</v>
      </c>
      <c r="B22" s="45">
        <v>0.46362555399416278</v>
      </c>
      <c r="C22" s="45">
        <v>0.39378894080996885</v>
      </c>
      <c r="D22" s="45">
        <v>0.40133140915227411</v>
      </c>
      <c r="E22" s="45">
        <v>0.689873417721519</v>
      </c>
      <c r="F22" s="45">
        <v>0.92617815309180063</v>
      </c>
      <c r="G22" s="45">
        <v>9.9502487562189053E-3</v>
      </c>
      <c r="H22" s="45">
        <v>0.13767281105990783</v>
      </c>
      <c r="I22" s="45">
        <v>0.54195535026943797</v>
      </c>
      <c r="J22" s="45">
        <v>0.74978867286559592</v>
      </c>
      <c r="K22" s="45">
        <v>0.84328937160589601</v>
      </c>
      <c r="L22" s="45">
        <v>0.90292887029288704</v>
      </c>
      <c r="M22" s="73">
        <v>587</v>
      </c>
      <c r="N22" s="75">
        <v>13.586076007961857</v>
      </c>
      <c r="O22" s="73">
        <v>27</v>
      </c>
      <c r="P22" s="74">
        <v>0.18228279386712096</v>
      </c>
      <c r="Q22" s="74">
        <v>0.78364565587734247</v>
      </c>
      <c r="R22" s="74">
        <v>0.93185689948892669</v>
      </c>
      <c r="S22" s="75">
        <v>7.822987548025738</v>
      </c>
      <c r="T22" s="75">
        <v>0</v>
      </c>
      <c r="U22" s="75">
        <v>6.8143100511073254</v>
      </c>
      <c r="V22" s="99" t="s">
        <v>177</v>
      </c>
      <c r="W22" s="78" t="s">
        <v>166</v>
      </c>
      <c r="X22" s="77">
        <v>66</v>
      </c>
      <c r="Y22" s="77">
        <v>0</v>
      </c>
      <c r="Z22" s="77">
        <v>0</v>
      </c>
    </row>
    <row r="23" spans="1:26" ht="22.5" customHeight="1">
      <c r="A23" s="64" t="s">
        <v>18</v>
      </c>
      <c r="B23" s="45">
        <v>0.48449177877429001</v>
      </c>
      <c r="C23" s="45">
        <v>0.39308287763653149</v>
      </c>
      <c r="D23" s="45">
        <v>0.42386240347182336</v>
      </c>
      <c r="E23" s="45">
        <v>0.72326494980357925</v>
      </c>
      <c r="F23" s="45">
        <v>0.9388984509466437</v>
      </c>
      <c r="G23" s="45">
        <v>1.9264448336252189E-2</v>
      </c>
      <c r="H23" s="45">
        <v>0.13116776315789475</v>
      </c>
      <c r="I23" s="45">
        <v>0.47021943573667713</v>
      </c>
      <c r="J23" s="45">
        <v>0.70591397849462367</v>
      </c>
      <c r="K23" s="45">
        <v>0.8366925064599483</v>
      </c>
      <c r="L23" s="45">
        <v>0.89167152009318584</v>
      </c>
      <c r="M23" s="73">
        <v>787</v>
      </c>
      <c r="N23" s="75">
        <v>13.219336849531359</v>
      </c>
      <c r="O23" s="73">
        <v>28</v>
      </c>
      <c r="P23" s="74">
        <v>0.19567979669631513</v>
      </c>
      <c r="Q23" s="74">
        <v>0.82465057179161372</v>
      </c>
      <c r="R23" s="74">
        <v>0.93138500635324017</v>
      </c>
      <c r="S23" s="75">
        <v>8.1466053011724391</v>
      </c>
      <c r="T23" s="75">
        <v>0</v>
      </c>
      <c r="U23" s="75">
        <v>3.8119440914866582</v>
      </c>
      <c r="V23" s="100" t="s">
        <v>163</v>
      </c>
      <c r="W23" s="78" t="s">
        <v>168</v>
      </c>
      <c r="X23" s="77">
        <v>74</v>
      </c>
      <c r="Y23" s="77">
        <v>0</v>
      </c>
      <c r="Z23" s="77">
        <v>0</v>
      </c>
    </row>
    <row r="24" spans="1:26" ht="22.5" customHeight="1">
      <c r="A24" s="64" t="s">
        <v>19</v>
      </c>
      <c r="B24" s="45">
        <v>0.71662435564513005</v>
      </c>
      <c r="C24" s="45">
        <v>0.64627967285058852</v>
      </c>
      <c r="D24" s="45">
        <v>0.67802476924098543</v>
      </c>
      <c r="E24" s="45">
        <v>0.85571059431524543</v>
      </c>
      <c r="F24" s="45">
        <v>0.97803375301366191</v>
      </c>
      <c r="G24" s="45">
        <v>1.4310246136233544E-2</v>
      </c>
      <c r="H24" s="45">
        <v>0.13701834297673274</v>
      </c>
      <c r="I24" s="45">
        <v>0.43108780422213255</v>
      </c>
      <c r="J24" s="45">
        <v>0.64803947719391841</v>
      </c>
      <c r="K24" s="45">
        <v>0.81604905358571045</v>
      </c>
      <c r="L24" s="45">
        <v>0.91109410864575369</v>
      </c>
      <c r="M24" s="73">
        <v>3026</v>
      </c>
      <c r="N24" s="75">
        <v>13.362891259803574</v>
      </c>
      <c r="O24" s="73">
        <v>28</v>
      </c>
      <c r="P24" s="74">
        <v>0.21348314606741572</v>
      </c>
      <c r="Q24" s="74">
        <v>0.89391936549900863</v>
      </c>
      <c r="R24" s="74">
        <v>0.91506939854593528</v>
      </c>
      <c r="S24" s="75">
        <v>8.8673779410725651</v>
      </c>
      <c r="T24" s="75">
        <v>0</v>
      </c>
      <c r="U24" s="75">
        <v>4.9570389953734297</v>
      </c>
      <c r="V24" s="98" t="s">
        <v>177</v>
      </c>
      <c r="W24" s="92" t="s">
        <v>166</v>
      </c>
      <c r="X24" s="77">
        <v>504</v>
      </c>
      <c r="Y24" s="77">
        <v>0</v>
      </c>
      <c r="Z24" s="77">
        <v>1</v>
      </c>
    </row>
    <row r="25" spans="1:26" ht="22.5" customHeight="1">
      <c r="A25" s="64" t="s">
        <v>20</v>
      </c>
      <c r="B25" s="45">
        <v>0.60791542754715444</v>
      </c>
      <c r="C25" s="45">
        <v>0.56703601108033241</v>
      </c>
      <c r="D25" s="45">
        <v>0.56255278894557248</v>
      </c>
      <c r="E25" s="45">
        <v>0.73582569943055209</v>
      </c>
      <c r="F25" s="45">
        <v>0.93864270220018597</v>
      </c>
      <c r="G25" s="45">
        <v>7.6670317634173054E-3</v>
      </c>
      <c r="H25" s="45">
        <v>0.1368370065391136</v>
      </c>
      <c r="I25" s="45">
        <v>0.42338927991337305</v>
      </c>
      <c r="J25" s="45">
        <v>0.65107102593010147</v>
      </c>
      <c r="K25" s="45">
        <v>0.81378178835110748</v>
      </c>
      <c r="L25" s="45">
        <v>0.88976617066504704</v>
      </c>
      <c r="M25" s="73">
        <v>1792</v>
      </c>
      <c r="N25" s="75">
        <v>15.314537700939212</v>
      </c>
      <c r="O25" s="73">
        <v>28</v>
      </c>
      <c r="P25" s="74">
        <v>0.22433035714285715</v>
      </c>
      <c r="Q25" s="74">
        <v>0.8515625</v>
      </c>
      <c r="R25" s="74">
        <v>0.92578125</v>
      </c>
      <c r="S25" s="75">
        <v>7.1615974293454574</v>
      </c>
      <c r="T25" s="75">
        <v>11.160714285714285</v>
      </c>
      <c r="U25" s="75">
        <v>4.4642857142857144</v>
      </c>
      <c r="V25" s="96" t="s">
        <v>165</v>
      </c>
      <c r="W25" s="78" t="s">
        <v>167</v>
      </c>
      <c r="X25" s="77">
        <v>256</v>
      </c>
      <c r="Y25" s="77">
        <v>5</v>
      </c>
      <c r="Z25" s="77">
        <v>3</v>
      </c>
    </row>
    <row r="26" spans="1:26" ht="22.5" customHeight="1">
      <c r="A26" s="64" t="s">
        <v>21</v>
      </c>
      <c r="B26" s="45">
        <v>0.50816815508603785</v>
      </c>
      <c r="C26" s="45">
        <v>0.44024672320740171</v>
      </c>
      <c r="D26" s="45">
        <v>0.46413338503295853</v>
      </c>
      <c r="E26" s="45">
        <v>0.625</v>
      </c>
      <c r="F26" s="45">
        <v>0.86558044806517309</v>
      </c>
      <c r="G26" s="45">
        <v>0</v>
      </c>
      <c r="H26" s="45">
        <v>0.10900473933649289</v>
      </c>
      <c r="I26" s="45">
        <v>0.59712230215827333</v>
      </c>
      <c r="J26" s="45">
        <v>0.7151515151515152</v>
      </c>
      <c r="K26" s="45">
        <v>0.87037037037037035</v>
      </c>
      <c r="L26" s="45">
        <v>0.93548387096774188</v>
      </c>
      <c r="M26" s="73">
        <v>58</v>
      </c>
      <c r="N26" s="75">
        <v>11.521652761223677</v>
      </c>
      <c r="O26" s="73">
        <v>25</v>
      </c>
      <c r="P26" s="74">
        <v>5.1724137931034482E-2</v>
      </c>
      <c r="Q26" s="74">
        <v>0.74137931034482762</v>
      </c>
      <c r="R26" s="74">
        <v>0.91379310344827591</v>
      </c>
      <c r="S26" s="75">
        <v>12.117600317838697</v>
      </c>
      <c r="T26" s="75">
        <v>0</v>
      </c>
      <c r="U26" s="75">
        <v>17.241379310344826</v>
      </c>
      <c r="V26" s="101" t="s">
        <v>178</v>
      </c>
      <c r="W26" s="78" t="s">
        <v>167</v>
      </c>
      <c r="X26" s="77">
        <v>1</v>
      </c>
      <c r="Y26" s="77">
        <v>0</v>
      </c>
      <c r="Z26" s="77">
        <v>0</v>
      </c>
    </row>
    <row r="27" spans="1:26" ht="22.5" customHeight="1">
      <c r="A27" s="64" t="s">
        <v>22</v>
      </c>
      <c r="B27" s="45">
        <v>0.71155777059714842</v>
      </c>
      <c r="C27" s="45">
        <v>0.64889598504614665</v>
      </c>
      <c r="D27" s="45">
        <v>0.66694478991199757</v>
      </c>
      <c r="E27" s="45">
        <v>0.83459595959595956</v>
      </c>
      <c r="F27" s="45">
        <v>0.96549628629304529</v>
      </c>
      <c r="G27" s="45">
        <v>1.6465422612513721E-2</v>
      </c>
      <c r="H27" s="45">
        <v>0.11169724770642202</v>
      </c>
      <c r="I27" s="45">
        <v>0.38741808650065529</v>
      </c>
      <c r="J27" s="45">
        <v>0.62973608570681994</v>
      </c>
      <c r="K27" s="45">
        <v>0.82073996873371546</v>
      </c>
      <c r="L27" s="45">
        <v>0.89594202898550723</v>
      </c>
      <c r="M27" s="73">
        <v>1580</v>
      </c>
      <c r="N27" s="75">
        <v>13.083369215991521</v>
      </c>
      <c r="O27" s="73">
        <v>27</v>
      </c>
      <c r="P27" s="74">
        <v>0.21645569620253163</v>
      </c>
      <c r="Q27" s="74">
        <v>0.85316455696202531</v>
      </c>
      <c r="R27" s="74">
        <v>0.92594936708860764</v>
      </c>
      <c r="S27" s="75">
        <v>9.1666390646219078</v>
      </c>
      <c r="T27" s="75">
        <v>0</v>
      </c>
      <c r="U27" s="75">
        <v>8.8607594936708871</v>
      </c>
      <c r="V27" s="96" t="s">
        <v>165</v>
      </c>
      <c r="W27" s="78" t="s">
        <v>168</v>
      </c>
      <c r="X27" s="77">
        <v>264</v>
      </c>
      <c r="Y27" s="77">
        <v>0</v>
      </c>
      <c r="Z27" s="77">
        <v>4</v>
      </c>
    </row>
    <row r="28" spans="1:26" ht="22.5" customHeight="1">
      <c r="A28" s="64" t="s">
        <v>23</v>
      </c>
      <c r="B28" s="45">
        <v>0.60621901271825829</v>
      </c>
      <c r="C28" s="45">
        <v>0.56010081426909653</v>
      </c>
      <c r="D28" s="45">
        <v>0.57239549986280069</v>
      </c>
      <c r="E28" s="45">
        <v>0.73050615595075241</v>
      </c>
      <c r="F28" s="45">
        <v>0.90426758938869667</v>
      </c>
      <c r="G28" s="45">
        <v>1.06951871657754E-2</v>
      </c>
      <c r="H28" s="45">
        <v>0.12949640287769784</v>
      </c>
      <c r="I28" s="45">
        <v>0.49372384937238495</v>
      </c>
      <c r="J28" s="45">
        <v>0.71408450704225357</v>
      </c>
      <c r="K28" s="45">
        <v>0.84142857142857141</v>
      </c>
      <c r="L28" s="45">
        <v>0.89249146757679176</v>
      </c>
      <c r="M28" s="73">
        <v>305</v>
      </c>
      <c r="N28" s="75">
        <v>14.271008796556242</v>
      </c>
      <c r="O28" s="73">
        <v>28</v>
      </c>
      <c r="P28" s="74">
        <v>0.13770491803278689</v>
      </c>
      <c r="Q28" s="74">
        <v>0.88852459016393448</v>
      </c>
      <c r="R28" s="74">
        <v>0.89836065573770496</v>
      </c>
      <c r="S28" s="75">
        <v>6.5974171813587867</v>
      </c>
      <c r="T28" s="75">
        <v>0</v>
      </c>
      <c r="U28" s="75">
        <v>9.8360655737704921</v>
      </c>
      <c r="V28" s="96" t="s">
        <v>165</v>
      </c>
      <c r="W28" s="92" t="s">
        <v>168</v>
      </c>
      <c r="X28" s="77">
        <v>38</v>
      </c>
      <c r="Y28" s="77">
        <v>0</v>
      </c>
      <c r="Z28" s="77">
        <v>0</v>
      </c>
    </row>
    <row r="29" spans="1:26" ht="22.5" customHeight="1">
      <c r="A29" s="64" t="s">
        <v>24</v>
      </c>
      <c r="B29" s="45">
        <v>0.47108024934900972</v>
      </c>
      <c r="C29" s="45">
        <v>0.40706650831353919</v>
      </c>
      <c r="D29" s="45">
        <v>0.41134353502737608</v>
      </c>
      <c r="E29" s="45">
        <v>0.58496732026143794</v>
      </c>
      <c r="F29" s="45">
        <v>0.835031847133758</v>
      </c>
      <c r="G29" s="45">
        <v>3.5087719298245612E-2</v>
      </c>
      <c r="H29" s="45">
        <v>0.15167548500881833</v>
      </c>
      <c r="I29" s="45">
        <v>0.52967032967032968</v>
      </c>
      <c r="J29" s="45">
        <v>0.79900744416873448</v>
      </c>
      <c r="K29" s="45">
        <v>0.87185929648241201</v>
      </c>
      <c r="L29" s="45">
        <v>0.91436464088397795</v>
      </c>
      <c r="M29" s="73">
        <v>148</v>
      </c>
      <c r="N29" s="75">
        <v>10.570673523319764</v>
      </c>
      <c r="O29" s="73">
        <v>26</v>
      </c>
      <c r="P29" s="74">
        <v>2.7027027027027029E-2</v>
      </c>
      <c r="Q29" s="74">
        <v>0.73648648648648651</v>
      </c>
      <c r="R29" s="74">
        <v>0.89189189189189189</v>
      </c>
      <c r="S29" s="75">
        <v>8.7850867795157477</v>
      </c>
      <c r="T29" s="75">
        <v>0</v>
      </c>
      <c r="U29" s="75">
        <v>6.756756756756757</v>
      </c>
      <c r="V29" s="96" t="s">
        <v>175</v>
      </c>
      <c r="W29" s="92" t="s">
        <v>166</v>
      </c>
      <c r="X29" s="77">
        <v>12</v>
      </c>
      <c r="Y29" s="77">
        <v>0</v>
      </c>
      <c r="Z29" s="77">
        <v>0</v>
      </c>
    </row>
    <row r="30" spans="1:26" ht="22.5" customHeight="1">
      <c r="A30" s="64" t="s">
        <v>25</v>
      </c>
      <c r="B30" s="45">
        <v>0.69276532957522674</v>
      </c>
      <c r="C30" s="45">
        <v>0.60992256725472982</v>
      </c>
      <c r="D30" s="45">
        <v>0.65073415576161531</v>
      </c>
      <c r="E30" s="45">
        <v>0.8347622759158223</v>
      </c>
      <c r="F30" s="45">
        <v>0.96967132176611648</v>
      </c>
      <c r="G30" s="45">
        <v>2.0501138952164009E-2</v>
      </c>
      <c r="H30" s="45">
        <v>0.13986864509851618</v>
      </c>
      <c r="I30" s="45">
        <v>0.4275184275184275</v>
      </c>
      <c r="J30" s="45">
        <v>0.66505636070853458</v>
      </c>
      <c r="K30" s="45">
        <v>0.85132650380877328</v>
      </c>
      <c r="L30" s="45">
        <v>0.91185599006828055</v>
      </c>
      <c r="M30" s="73">
        <v>1530</v>
      </c>
      <c r="N30" s="75">
        <v>13.085423009818342</v>
      </c>
      <c r="O30" s="73">
        <v>28</v>
      </c>
      <c r="P30" s="74">
        <v>0.22091503267973855</v>
      </c>
      <c r="Q30" s="74">
        <v>0.89215686274509809</v>
      </c>
      <c r="R30" s="74">
        <v>0.92549019607843142</v>
      </c>
      <c r="S30" s="75">
        <v>8.8519038007594677</v>
      </c>
      <c r="T30" s="75">
        <v>0</v>
      </c>
      <c r="U30" s="75">
        <v>9.8039215686274517</v>
      </c>
      <c r="V30" s="98" t="s">
        <v>175</v>
      </c>
      <c r="W30" s="78" t="s">
        <v>180</v>
      </c>
      <c r="X30" s="77">
        <v>216</v>
      </c>
      <c r="Y30" s="77">
        <v>0</v>
      </c>
      <c r="Z30" s="77">
        <v>0</v>
      </c>
    </row>
    <row r="31" spans="1:26">
      <c r="A31" s="55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>
      <c r="A32" s="58" t="s">
        <v>35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>
      <c r="A33" s="90" t="s">
        <v>184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>
      <c r="A34" s="58" t="s">
        <v>182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>
      <c r="A35" s="58" t="s">
        <v>26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</sheetData>
  <mergeCells count="31">
    <mergeCell ref="A1:A3"/>
    <mergeCell ref="B1:F1"/>
    <mergeCell ref="G1:L1"/>
    <mergeCell ref="M1:R1"/>
    <mergeCell ref="S1:W1"/>
    <mergeCell ref="Q2:Q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X1:Z1"/>
    <mergeCell ref="B2:B3"/>
    <mergeCell ref="C2:C3"/>
    <mergeCell ref="D2:D3"/>
    <mergeCell ref="E2:E3"/>
    <mergeCell ref="P2:P3"/>
    <mergeCell ref="X2:X3"/>
    <mergeCell ref="Y2:Y3"/>
    <mergeCell ref="Z2:Z3"/>
    <mergeCell ref="R2:R3"/>
    <mergeCell ref="S2:S3"/>
    <mergeCell ref="T2:T3"/>
    <mergeCell ref="U2:U3"/>
    <mergeCell ref="V2:V3"/>
    <mergeCell ref="W2:W3"/>
  </mergeCells>
  <conditionalFormatting sqref="A5:A30">
    <cfRule type="cellIs" dxfId="2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>
      <selection sqref="A1:A3"/>
    </sheetView>
  </sheetViews>
  <sheetFormatPr baseColWidth="10" defaultColWidth="11.42578125" defaultRowHeight="15"/>
  <cols>
    <col min="1" max="1" width="21.28515625" style="83" customWidth="1"/>
    <col min="2" max="11" width="11.42578125" style="86" customWidth="1"/>
    <col min="12" max="14" width="11.42578125" style="87" customWidth="1"/>
    <col min="15" max="15" width="12.140625" style="87" customWidth="1"/>
    <col min="16" max="41" width="11.42578125" style="87" customWidth="1"/>
    <col min="42" max="16384" width="11.42578125" style="83"/>
  </cols>
  <sheetData>
    <row r="1" spans="1:41" s="82" customFormat="1" ht="24.75" customHeight="1">
      <c r="A1" s="128"/>
      <c r="B1" s="19"/>
      <c r="C1" s="129" t="s">
        <v>99</v>
      </c>
      <c r="D1" s="129"/>
      <c r="E1" s="129"/>
      <c r="F1" s="129"/>
      <c r="G1" s="129"/>
      <c r="H1" s="132" t="s">
        <v>92</v>
      </c>
      <c r="I1" s="133"/>
      <c r="J1" s="133"/>
      <c r="K1" s="134"/>
      <c r="L1" s="132" t="s">
        <v>104</v>
      </c>
      <c r="M1" s="133"/>
      <c r="N1" s="133"/>
      <c r="O1" s="133"/>
      <c r="P1" s="133"/>
      <c r="Q1" s="134"/>
      <c r="R1" s="136" t="s">
        <v>108</v>
      </c>
      <c r="S1" s="137"/>
      <c r="T1" s="137"/>
      <c r="U1" s="137"/>
      <c r="V1" s="137"/>
      <c r="W1" s="138"/>
      <c r="X1" s="135" t="s">
        <v>156</v>
      </c>
      <c r="Y1" s="135"/>
      <c r="Z1" s="135"/>
      <c r="AA1" s="135"/>
      <c r="AB1" s="135"/>
      <c r="AC1" s="135" t="s">
        <v>157</v>
      </c>
      <c r="AD1" s="135"/>
      <c r="AE1" s="135"/>
      <c r="AF1" s="135"/>
      <c r="AG1" s="135"/>
      <c r="AH1" s="125" t="s">
        <v>118</v>
      </c>
      <c r="AI1" s="126"/>
      <c r="AJ1" s="126"/>
      <c r="AK1" s="126"/>
      <c r="AL1" s="126"/>
      <c r="AM1" s="126"/>
      <c r="AN1" s="126"/>
      <c r="AO1" s="127"/>
    </row>
    <row r="2" spans="1:41" s="82" customFormat="1" ht="24.75" customHeight="1">
      <c r="A2" s="128"/>
      <c r="B2" s="128" t="s">
        <v>70</v>
      </c>
      <c r="C2" s="135" t="s">
        <v>71</v>
      </c>
      <c r="D2" s="135" t="s">
        <v>72</v>
      </c>
      <c r="E2" s="135" t="s">
        <v>73</v>
      </c>
      <c r="F2" s="135" t="s">
        <v>74</v>
      </c>
      <c r="G2" s="135" t="s">
        <v>75</v>
      </c>
      <c r="H2" s="135" t="s">
        <v>93</v>
      </c>
      <c r="I2" s="135" t="s">
        <v>94</v>
      </c>
      <c r="J2" s="135" t="s">
        <v>69</v>
      </c>
      <c r="K2" s="129" t="s">
        <v>133</v>
      </c>
      <c r="L2" s="129" t="s">
        <v>101</v>
      </c>
      <c r="M2" s="130" t="s">
        <v>154</v>
      </c>
      <c r="N2" s="129" t="s">
        <v>155</v>
      </c>
      <c r="O2" s="130" t="s">
        <v>153</v>
      </c>
      <c r="P2" s="129" t="s">
        <v>103</v>
      </c>
      <c r="Q2" s="130" t="s">
        <v>152</v>
      </c>
      <c r="R2" s="129" t="s">
        <v>101</v>
      </c>
      <c r="S2" s="130" t="s">
        <v>154</v>
      </c>
      <c r="T2" s="129" t="s">
        <v>102</v>
      </c>
      <c r="U2" s="130" t="s">
        <v>153</v>
      </c>
      <c r="V2" s="129" t="s">
        <v>103</v>
      </c>
      <c r="W2" s="130" t="s">
        <v>152</v>
      </c>
      <c r="X2" s="135" t="s">
        <v>32</v>
      </c>
      <c r="Y2" s="135" t="s">
        <v>105</v>
      </c>
      <c r="Z2" s="135" t="s">
        <v>106</v>
      </c>
      <c r="AA2" s="135" t="s">
        <v>107</v>
      </c>
      <c r="AB2" s="135" t="s">
        <v>85</v>
      </c>
      <c r="AC2" s="135" t="s">
        <v>32</v>
      </c>
      <c r="AD2" s="135" t="s">
        <v>105</v>
      </c>
      <c r="AE2" s="135" t="s">
        <v>106</v>
      </c>
      <c r="AF2" s="135" t="s">
        <v>107</v>
      </c>
      <c r="AG2" s="135" t="s">
        <v>85</v>
      </c>
      <c r="AH2" s="129" t="s">
        <v>76</v>
      </c>
      <c r="AI2" s="129"/>
      <c r="AJ2" s="129" t="s">
        <v>78</v>
      </c>
      <c r="AK2" s="129"/>
      <c r="AL2" s="129" t="s">
        <v>79</v>
      </c>
      <c r="AM2" s="129"/>
      <c r="AN2" s="129" t="s">
        <v>77</v>
      </c>
      <c r="AO2" s="129"/>
    </row>
    <row r="3" spans="1:41" s="82" customFormat="1" ht="24.75" customHeight="1">
      <c r="A3" s="128"/>
      <c r="B3" s="128"/>
      <c r="C3" s="135"/>
      <c r="D3" s="135"/>
      <c r="E3" s="135"/>
      <c r="F3" s="135"/>
      <c r="G3" s="135"/>
      <c r="H3" s="135"/>
      <c r="I3" s="135"/>
      <c r="J3" s="135"/>
      <c r="K3" s="129"/>
      <c r="L3" s="129"/>
      <c r="M3" s="131"/>
      <c r="N3" s="129"/>
      <c r="O3" s="131"/>
      <c r="P3" s="129"/>
      <c r="Q3" s="131"/>
      <c r="R3" s="129"/>
      <c r="S3" s="131"/>
      <c r="T3" s="129"/>
      <c r="U3" s="131"/>
      <c r="V3" s="129"/>
      <c r="W3" s="131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8" t="s">
        <v>33</v>
      </c>
      <c r="AI3" s="18" t="s">
        <v>34</v>
      </c>
      <c r="AJ3" s="18" t="s">
        <v>33</v>
      </c>
      <c r="AK3" s="18" t="s">
        <v>34</v>
      </c>
      <c r="AL3" s="18" t="s">
        <v>33</v>
      </c>
      <c r="AM3" s="18" t="s">
        <v>34</v>
      </c>
      <c r="AN3" s="18" t="s">
        <v>33</v>
      </c>
      <c r="AO3" s="18" t="s">
        <v>34</v>
      </c>
    </row>
    <row r="4" spans="1:41" ht="18" customHeight="1">
      <c r="A4" s="17" t="s">
        <v>41</v>
      </c>
      <c r="B4" s="4">
        <v>6.0341544207791302E-2</v>
      </c>
      <c r="C4" s="3">
        <v>9.7660206058479831E-3</v>
      </c>
      <c r="D4" s="3">
        <v>1.7267161767827083E-2</v>
      </c>
      <c r="E4" s="3">
        <v>3.1964165091007059E-2</v>
      </c>
      <c r="F4" s="3">
        <v>3.2097906367538473E-3</v>
      </c>
      <c r="G4" s="3">
        <v>5.6752819954198463E-3</v>
      </c>
      <c r="H4" s="3">
        <v>0.91852539582087589</v>
      </c>
      <c r="I4" s="3">
        <v>0.38322981306264614</v>
      </c>
      <c r="J4" s="3">
        <v>0.50687168493656498</v>
      </c>
      <c r="K4" s="3">
        <v>0.98422848266692231</v>
      </c>
      <c r="L4" s="5">
        <v>878098</v>
      </c>
      <c r="M4" s="3">
        <v>0.73107756966316739</v>
      </c>
      <c r="N4" s="5">
        <v>35762</v>
      </c>
      <c r="O4" s="3">
        <v>2.9774348701732827E-2</v>
      </c>
      <c r="P4" s="5">
        <v>287241</v>
      </c>
      <c r="Q4" s="3">
        <v>0.23914808163509979</v>
      </c>
      <c r="R4" s="5">
        <v>638349</v>
      </c>
      <c r="S4" s="3">
        <v>0.48579521456527974</v>
      </c>
      <c r="T4" s="5">
        <v>57871</v>
      </c>
      <c r="U4" s="3">
        <v>4.4040884942417556E-2</v>
      </c>
      <c r="V4" s="5">
        <v>617809</v>
      </c>
      <c r="W4" s="3">
        <v>0.47016390049230267</v>
      </c>
      <c r="X4" s="3">
        <v>0.12142961788024408</v>
      </c>
      <c r="Y4" s="3">
        <v>1.8003617549320658E-2</v>
      </c>
      <c r="Z4" s="3">
        <v>3.6305140368645766E-2</v>
      </c>
      <c r="AA4" s="3">
        <v>0.24539718738122387</v>
      </c>
      <c r="AB4" s="3">
        <v>0.91715980407690878</v>
      </c>
      <c r="AC4" s="3">
        <v>0.19591680736103406</v>
      </c>
      <c r="AD4" s="3">
        <v>1.6206065220149727E-2</v>
      </c>
      <c r="AE4" s="3">
        <v>6.1694814048945085E-2</v>
      </c>
      <c r="AF4" s="3">
        <v>0.74761935863104956</v>
      </c>
      <c r="AG4" s="3">
        <v>0.96623068903421472</v>
      </c>
      <c r="AH4" s="3">
        <v>0.59112937210282346</v>
      </c>
      <c r="AI4" s="3">
        <v>0.4088706278971766</v>
      </c>
      <c r="AJ4" s="3">
        <v>0.41443221444843376</v>
      </c>
      <c r="AK4" s="3">
        <v>0.5855677855515663</v>
      </c>
      <c r="AL4" s="3">
        <v>0.56062891938562209</v>
      </c>
      <c r="AM4" s="3">
        <v>0.43937108061437791</v>
      </c>
      <c r="AN4" s="3">
        <v>0.59373714962693425</v>
      </c>
      <c r="AO4" s="3">
        <v>0.40626285037306575</v>
      </c>
    </row>
    <row r="5" spans="1:41" ht="18" customHeight="1">
      <c r="A5" s="6" t="s">
        <v>42</v>
      </c>
      <c r="B5" s="1">
        <v>7.7682530298551586E-2</v>
      </c>
      <c r="C5" s="2">
        <v>2.370676913981673E-2</v>
      </c>
      <c r="D5" s="2">
        <v>2.3987574781408193E-2</v>
      </c>
      <c r="E5" s="2">
        <v>3.3461424770913392E-2</v>
      </c>
      <c r="F5" s="2">
        <v>2.7194797516996746E-3</v>
      </c>
      <c r="G5" s="2">
        <v>5.7936742536210464E-3</v>
      </c>
      <c r="H5" s="2">
        <v>0.87851019804906882</v>
      </c>
      <c r="I5" s="2">
        <v>9.6245935560153706E-2</v>
      </c>
      <c r="J5" s="2">
        <v>0.21365651788353532</v>
      </c>
      <c r="K5" s="2">
        <v>0.95483298847177067</v>
      </c>
      <c r="L5" s="7">
        <v>14149</v>
      </c>
      <c r="M5" s="1">
        <v>0.74132872262391281</v>
      </c>
      <c r="N5" s="7">
        <v>417</v>
      </c>
      <c r="O5" s="2">
        <v>2.1848475322225714E-2</v>
      </c>
      <c r="P5" s="7">
        <v>4520</v>
      </c>
      <c r="Q5" s="1">
        <v>0.23682280205386147</v>
      </c>
      <c r="R5" s="7">
        <v>9382</v>
      </c>
      <c r="S5" s="1">
        <v>0.47777155369964863</v>
      </c>
      <c r="T5" s="7">
        <v>706</v>
      </c>
      <c r="U5" s="1">
        <v>3.5952538575138769E-2</v>
      </c>
      <c r="V5" s="7">
        <v>9549</v>
      </c>
      <c r="W5" s="1">
        <v>0.48627590772521262</v>
      </c>
      <c r="X5" s="2">
        <v>0.13878513858855906</v>
      </c>
      <c r="Y5" s="2">
        <v>2.356059490502135E-2</v>
      </c>
      <c r="Z5" s="2">
        <v>4.262829215313603E-2</v>
      </c>
      <c r="AA5" s="2">
        <v>0.24540367705835331</v>
      </c>
      <c r="AB5" s="2">
        <v>0.91506952273581366</v>
      </c>
      <c r="AC5" s="2">
        <v>0.20840480274442538</v>
      </c>
      <c r="AD5" s="2">
        <v>2.20508866615266E-2</v>
      </c>
      <c r="AE5" s="2">
        <v>7.7905230096954797E-2</v>
      </c>
      <c r="AF5" s="2">
        <v>0.72432859399684046</v>
      </c>
      <c r="AG5" s="2">
        <v>0.96620583717357911</v>
      </c>
      <c r="AH5" s="2">
        <v>0.66777851901267515</v>
      </c>
      <c r="AI5" s="2">
        <v>0.3322214809873249</v>
      </c>
      <c r="AJ5" s="2">
        <v>0.53048780487804881</v>
      </c>
      <c r="AK5" s="2">
        <v>0.46951219512195119</v>
      </c>
      <c r="AL5" s="2">
        <v>0.53074670571010252</v>
      </c>
      <c r="AM5" s="2">
        <v>0.46925329428989754</v>
      </c>
      <c r="AN5" s="2">
        <v>0.60939134072369794</v>
      </c>
      <c r="AO5" s="2">
        <v>0.39060865927630201</v>
      </c>
    </row>
    <row r="6" spans="1:41">
      <c r="A6" s="6" t="s">
        <v>43</v>
      </c>
      <c r="B6" s="2">
        <v>5.8176840794038197E-2</v>
      </c>
      <c r="C6" s="2">
        <v>1.0999999999999999E-2</v>
      </c>
      <c r="D6" s="2">
        <v>1.207521298194029E-2</v>
      </c>
      <c r="E6" s="2">
        <v>3.2766266654113467E-2</v>
      </c>
      <c r="F6" s="2">
        <v>3.1672689788695843E-3</v>
      </c>
      <c r="G6" s="2">
        <v>4.7750442379603944E-3</v>
      </c>
      <c r="H6" s="2">
        <v>0.9878113254006764</v>
      </c>
      <c r="I6" s="2">
        <v>0.5047327978910624</v>
      </c>
      <c r="J6" s="2">
        <v>0.68256577756212022</v>
      </c>
      <c r="K6" s="2">
        <v>0.99305721175504147</v>
      </c>
      <c r="L6" s="8">
        <v>351196</v>
      </c>
      <c r="M6" s="2">
        <v>0.7284818489378605</v>
      </c>
      <c r="N6" s="8">
        <v>18811</v>
      </c>
      <c r="O6" s="2">
        <v>3.9019442306774836E-2</v>
      </c>
      <c r="P6" s="8">
        <v>112086</v>
      </c>
      <c r="Q6" s="2">
        <v>0.23249870875536463</v>
      </c>
      <c r="R6" s="8">
        <v>283295</v>
      </c>
      <c r="S6" s="2">
        <v>0.51969291165248022</v>
      </c>
      <c r="T6" s="8">
        <v>28736</v>
      </c>
      <c r="U6" s="2">
        <v>5.2714998532433228E-2</v>
      </c>
      <c r="V6" s="8">
        <v>233089</v>
      </c>
      <c r="W6" s="2">
        <v>0.42759208981508656</v>
      </c>
      <c r="X6" s="2">
        <v>0.10773786483546066</v>
      </c>
      <c r="Y6" s="2">
        <v>1.5588120534486398E-2</v>
      </c>
      <c r="Z6" s="2">
        <v>3.143249525148778E-2</v>
      </c>
      <c r="AA6" s="2">
        <v>0.25445468198238425</v>
      </c>
      <c r="AB6" s="2">
        <v>0.90432110769709462</v>
      </c>
      <c r="AC6" s="2">
        <v>0.17908655416914127</v>
      </c>
      <c r="AD6" s="2">
        <v>1.3991001154030678E-2</v>
      </c>
      <c r="AE6" s="2">
        <v>5.162907030724484E-2</v>
      </c>
      <c r="AF6" s="2">
        <v>0.70475628544268532</v>
      </c>
      <c r="AG6" s="2">
        <v>0.95301906650023249</v>
      </c>
      <c r="AH6" s="2">
        <v>0.55748549166024108</v>
      </c>
      <c r="AI6" s="2">
        <v>0.44251450833975892</v>
      </c>
      <c r="AJ6" s="2">
        <v>0.44741015690906022</v>
      </c>
      <c r="AK6" s="2">
        <v>0.55258984309093973</v>
      </c>
      <c r="AL6" s="2">
        <v>0.59261407579273007</v>
      </c>
      <c r="AM6" s="2">
        <v>0.40738592420726993</v>
      </c>
      <c r="AN6" s="2">
        <v>0.56937348917187924</v>
      </c>
      <c r="AO6" s="2">
        <v>0.4306265108281207</v>
      </c>
    </row>
    <row r="7" spans="1:41">
      <c r="A7" s="6" t="s">
        <v>44</v>
      </c>
      <c r="B7" s="2">
        <v>7.8080903104421451E-2</v>
      </c>
      <c r="C7" s="2">
        <v>9.1878331765443706E-3</v>
      </c>
      <c r="D7" s="2">
        <v>1.8502023658837685E-2</v>
      </c>
      <c r="E7" s="2">
        <v>4.9341486359360302E-2</v>
      </c>
      <c r="F7" s="2">
        <v>4.2646597679523359E-3</v>
      </c>
      <c r="G7" s="2">
        <v>6.5067419253684537E-3</v>
      </c>
      <c r="H7" s="2">
        <v>0.91779554719347756</v>
      </c>
      <c r="I7" s="2">
        <v>0.13711194731890874</v>
      </c>
      <c r="J7" s="2">
        <v>0.27693634368140485</v>
      </c>
      <c r="K7" s="2">
        <v>0.98697083725305734</v>
      </c>
      <c r="L7" s="9">
        <v>59247</v>
      </c>
      <c r="M7" s="2">
        <v>0.75092206491844005</v>
      </c>
      <c r="N7" s="9">
        <v>2398</v>
      </c>
      <c r="O7" s="2">
        <v>3.0393287620882396E-2</v>
      </c>
      <c r="P7" s="9">
        <v>17254</v>
      </c>
      <c r="Q7" s="2">
        <v>0.21868464746067756</v>
      </c>
      <c r="R7" s="9">
        <v>41737</v>
      </c>
      <c r="S7" s="2">
        <v>0.49179883581175027</v>
      </c>
      <c r="T7" s="9">
        <v>4157</v>
      </c>
      <c r="U7" s="2">
        <v>4.8983102773784558E-2</v>
      </c>
      <c r="V7" s="9">
        <v>38972</v>
      </c>
      <c r="W7" s="2">
        <v>0.45921806141446514</v>
      </c>
      <c r="X7" s="2">
        <v>9.8301956441491326E-2</v>
      </c>
      <c r="Y7" s="2">
        <v>1.812316159028371E-2</v>
      </c>
      <c r="Z7" s="2">
        <v>3.3627722590421377E-2</v>
      </c>
      <c r="AA7" s="2">
        <v>0.26201923076923078</v>
      </c>
      <c r="AB7" s="2">
        <v>0.90020871380120016</v>
      </c>
      <c r="AC7" s="2">
        <v>0.15324570059204962</v>
      </c>
      <c r="AD7" s="2">
        <v>1.676304333701514E-2</v>
      </c>
      <c r="AE7" s="2">
        <v>5.5957024063580836E-2</v>
      </c>
      <c r="AF7" s="2">
        <v>0.70934256055363321</v>
      </c>
      <c r="AG7" s="2">
        <v>0.95776671135797742</v>
      </c>
      <c r="AH7" s="14">
        <v>0.69198401009888488</v>
      </c>
      <c r="AI7" s="14">
        <v>0.30801598990111506</v>
      </c>
      <c r="AJ7" s="2">
        <v>0.41205910390848427</v>
      </c>
      <c r="AK7" s="2">
        <v>0.58794089609151567</v>
      </c>
      <c r="AL7" s="2">
        <v>0.56097560975609762</v>
      </c>
      <c r="AM7" s="2">
        <v>0.43902439024390244</v>
      </c>
      <c r="AN7" s="2">
        <v>0.60280260481779335</v>
      </c>
      <c r="AO7" s="2">
        <v>0.39719739518220665</v>
      </c>
    </row>
    <row r="8" spans="1:41">
      <c r="A8" s="6" t="s">
        <v>45</v>
      </c>
      <c r="B8" s="2">
        <v>0.14685226987710057</v>
      </c>
      <c r="C8" s="2">
        <v>8.0260847755204406E-3</v>
      </c>
      <c r="D8" s="2">
        <v>7.2476434234346715E-2</v>
      </c>
      <c r="E8" s="2">
        <v>6.7218459994983701E-2</v>
      </c>
      <c r="F8" s="2">
        <v>6.7093052420366187E-3</v>
      </c>
      <c r="G8" s="2">
        <v>1.9312766491096062E-2</v>
      </c>
      <c r="H8" s="2">
        <v>0.89465763732129422</v>
      </c>
      <c r="I8" s="2">
        <v>0.18403561575119137</v>
      </c>
      <c r="J8" s="2">
        <v>0</v>
      </c>
      <c r="K8" s="2">
        <v>0.93140205668422371</v>
      </c>
      <c r="L8" s="9">
        <v>12196</v>
      </c>
      <c r="M8" s="2">
        <v>0.59881180340747286</v>
      </c>
      <c r="N8" s="9">
        <v>681</v>
      </c>
      <c r="O8" s="2">
        <v>3.3436441302106351E-2</v>
      </c>
      <c r="P8" s="9">
        <v>7490</v>
      </c>
      <c r="Q8" s="2">
        <v>0.36775175529042076</v>
      </c>
      <c r="R8" s="9">
        <v>7610</v>
      </c>
      <c r="S8" s="2">
        <v>0.34685505925250681</v>
      </c>
      <c r="T8" s="9">
        <v>835</v>
      </c>
      <c r="U8" s="2">
        <v>3.8058340929808566E-2</v>
      </c>
      <c r="V8" s="9">
        <v>13495</v>
      </c>
      <c r="W8" s="2">
        <v>0.61508659981768454</v>
      </c>
      <c r="X8" s="2">
        <v>0.16959527581737002</v>
      </c>
      <c r="Y8" s="2">
        <v>1.5809784638366738E-2</v>
      </c>
      <c r="Z8" s="2">
        <v>0.10266966067864272</v>
      </c>
      <c r="AA8" s="2">
        <v>0.45814977973568283</v>
      </c>
      <c r="AB8" s="2">
        <v>0.93973561430793162</v>
      </c>
      <c r="AC8" s="2">
        <v>0.23402082907902796</v>
      </c>
      <c r="AD8" s="2">
        <v>1.6088800199551011E-2</v>
      </c>
      <c r="AE8" s="2">
        <v>0.14595566207309765</v>
      </c>
      <c r="AF8" s="2">
        <v>0.79214402618657942</v>
      </c>
      <c r="AG8" s="2">
        <v>0.9684241019698725</v>
      </c>
      <c r="AH8" s="2">
        <v>0.59312320916905448</v>
      </c>
      <c r="AI8" s="2">
        <v>0.40687679083094558</v>
      </c>
      <c r="AJ8" s="2">
        <v>0.47910372608257806</v>
      </c>
      <c r="AK8" s="2">
        <v>0.52089627391742199</v>
      </c>
      <c r="AL8" s="2">
        <v>0.62060301507537685</v>
      </c>
      <c r="AM8" s="2">
        <v>0.37939698492462309</v>
      </c>
      <c r="AN8" s="2">
        <v>0.64935948305180824</v>
      </c>
      <c r="AO8" s="2">
        <v>0.35064051694819182</v>
      </c>
    </row>
    <row r="9" spans="1:41">
      <c r="A9" s="6" t="s">
        <v>46</v>
      </c>
      <c r="B9" s="2">
        <v>6.8314955203308061E-2</v>
      </c>
      <c r="C9" s="2">
        <v>1.5506547208821502E-2</v>
      </c>
      <c r="D9" s="2">
        <v>2.6892344703153191E-2</v>
      </c>
      <c r="E9" s="2">
        <v>2.8773259820813232E-2</v>
      </c>
      <c r="F9" s="2">
        <v>2.5844245348035839E-3</v>
      </c>
      <c r="G9" s="2">
        <v>7.5809786354238459E-3</v>
      </c>
      <c r="H9" s="2">
        <v>0.29298759476223296</v>
      </c>
      <c r="I9" s="2">
        <v>0.18134045485871814</v>
      </c>
      <c r="J9" s="2">
        <v>0.15015506547208821</v>
      </c>
      <c r="K9" s="2">
        <v>0.95391109579600275</v>
      </c>
      <c r="L9" s="9">
        <v>10608</v>
      </c>
      <c r="M9" s="2">
        <v>0.77748460861917323</v>
      </c>
      <c r="N9" s="9">
        <v>187</v>
      </c>
      <c r="O9" s="2">
        <v>1.3705658164761067E-2</v>
      </c>
      <c r="P9" s="9">
        <v>2849</v>
      </c>
      <c r="Q9" s="2">
        <v>0.20880973321606566</v>
      </c>
      <c r="R9" s="9">
        <v>6070</v>
      </c>
      <c r="S9" s="2">
        <v>0.45288368275759161</v>
      </c>
      <c r="T9" s="9">
        <v>336</v>
      </c>
      <c r="U9" s="2">
        <v>2.5069014399761249E-2</v>
      </c>
      <c r="V9" s="9">
        <v>6997</v>
      </c>
      <c r="W9" s="2">
        <v>0.52204730284264722</v>
      </c>
      <c r="X9" s="2">
        <v>0.12480394353573829</v>
      </c>
      <c r="Y9" s="2">
        <v>1.7543859649122806E-2</v>
      </c>
      <c r="Z9" s="2">
        <v>3.0770678460525079E-2</v>
      </c>
      <c r="AA9" s="2">
        <v>0.16704545454545455</v>
      </c>
      <c r="AB9" s="2">
        <v>0.9093376764386536</v>
      </c>
      <c r="AC9" s="2">
        <v>0.19849736178022481</v>
      </c>
      <c r="AD9" s="2">
        <v>1.3958810068649886E-2</v>
      </c>
      <c r="AE9" s="2">
        <v>6.6271604938271611E-2</v>
      </c>
      <c r="AF9" s="2">
        <v>0.78367875647668395</v>
      </c>
      <c r="AG9" s="2">
        <v>0.97925311203319498</v>
      </c>
      <c r="AH9" s="2">
        <v>0.67027027027027031</v>
      </c>
      <c r="AI9" s="2">
        <v>0.32972972972972975</v>
      </c>
      <c r="AJ9" s="2">
        <v>0.33530717986676534</v>
      </c>
      <c r="AK9" s="2">
        <v>0.66469282013323461</v>
      </c>
      <c r="AL9" s="2">
        <v>0.49892008639308855</v>
      </c>
      <c r="AM9" s="2">
        <v>0.5010799136069114</v>
      </c>
      <c r="AN9" s="2">
        <v>0.67027559055118113</v>
      </c>
      <c r="AO9" s="2">
        <v>0.32972440944881892</v>
      </c>
    </row>
    <row r="10" spans="1:41">
      <c r="A10" s="6" t="s">
        <v>47</v>
      </c>
      <c r="B10" s="2">
        <v>4.6428315540588953E-2</v>
      </c>
      <c r="C10" s="2">
        <v>8.5621352721706682E-3</v>
      </c>
      <c r="D10" s="2">
        <v>1.2009359182504059E-2</v>
      </c>
      <c r="E10" s="2">
        <v>2.4705826078637711E-2</v>
      </c>
      <c r="F10" s="2">
        <v>3.1809050033483211E-3</v>
      </c>
      <c r="G10" s="2">
        <v>5.4290634267674352E-3</v>
      </c>
      <c r="H10" s="2">
        <v>0.81476439540493417</v>
      </c>
      <c r="I10" s="2">
        <v>0.61718134269542169</v>
      </c>
      <c r="J10" s="2">
        <v>0.69004800458551263</v>
      </c>
      <c r="K10" s="2">
        <v>0.99124653209604896</v>
      </c>
      <c r="L10" s="9">
        <v>35568</v>
      </c>
      <c r="M10" s="2">
        <v>0.76250911117780729</v>
      </c>
      <c r="N10" s="9">
        <v>767</v>
      </c>
      <c r="O10" s="2">
        <v>1.6442996184024353E-2</v>
      </c>
      <c r="P10" s="9">
        <v>10311</v>
      </c>
      <c r="Q10" s="2">
        <v>0.22104789263816832</v>
      </c>
      <c r="R10" s="9">
        <v>25718</v>
      </c>
      <c r="S10" s="2">
        <v>0.50559301708376747</v>
      </c>
      <c r="T10" s="9">
        <v>1692</v>
      </c>
      <c r="U10" s="2">
        <v>3.3263215837379831E-2</v>
      </c>
      <c r="V10" s="9">
        <v>23457</v>
      </c>
      <c r="W10" s="2">
        <v>0.46114376707885268</v>
      </c>
      <c r="X10" s="2">
        <v>0.12388775925172835</v>
      </c>
      <c r="Y10" s="2">
        <v>2.4133200299326515E-2</v>
      </c>
      <c r="Z10" s="2">
        <v>3.7115984119794304E-2</v>
      </c>
      <c r="AA10" s="2">
        <v>0.2515230635335074</v>
      </c>
      <c r="AB10" s="2">
        <v>0.93725490196078431</v>
      </c>
      <c r="AC10" s="2">
        <v>0.21167928605855191</v>
      </c>
      <c r="AD10" s="2">
        <v>2.1612349914236707E-2</v>
      </c>
      <c r="AE10" s="2">
        <v>6.3838756422078771E-2</v>
      </c>
      <c r="AF10" s="2">
        <v>0.77525170509905816</v>
      </c>
      <c r="AG10" s="2">
        <v>0.97474167623421359</v>
      </c>
      <c r="AH10" s="2">
        <v>0.58311518324607325</v>
      </c>
      <c r="AI10" s="2">
        <v>0.41688481675392669</v>
      </c>
      <c r="AJ10" s="2">
        <v>0.38239644970414199</v>
      </c>
      <c r="AK10" s="2">
        <v>0.61760355029585801</v>
      </c>
      <c r="AL10" s="2">
        <v>0.53918348193336463</v>
      </c>
      <c r="AM10" s="2">
        <v>0.46081651806663537</v>
      </c>
      <c r="AN10" s="2">
        <v>0.58858964143426296</v>
      </c>
      <c r="AO10" s="2">
        <v>0.41141035856573704</v>
      </c>
    </row>
    <row r="11" spans="1:41">
      <c r="A11" s="6" t="s">
        <v>48</v>
      </c>
      <c r="B11" s="2">
        <v>9.88092512021983E-2</v>
      </c>
      <c r="C11" s="2">
        <v>7.556675062972292E-3</v>
      </c>
      <c r="D11" s="2">
        <v>3.984473113369106E-2</v>
      </c>
      <c r="E11" s="2">
        <v>4.8889397755896499E-2</v>
      </c>
      <c r="F11" s="2">
        <v>4.6942981451797575E-3</v>
      </c>
      <c r="G11" s="2">
        <v>1.064804213418823E-2</v>
      </c>
      <c r="H11" s="2">
        <v>0.89088619189374851</v>
      </c>
      <c r="I11" s="2">
        <v>1.3281428898557362E-2</v>
      </c>
      <c r="J11" s="2">
        <v>0.2451339592397527</v>
      </c>
      <c r="K11" s="2">
        <v>0.95488893977558964</v>
      </c>
      <c r="L11" s="9">
        <v>6936</v>
      </c>
      <c r="M11" s="2">
        <v>0.6384388807069219</v>
      </c>
      <c r="N11" s="9">
        <v>318</v>
      </c>
      <c r="O11" s="2">
        <v>2.9270986745213549E-2</v>
      </c>
      <c r="P11" s="9">
        <v>3610</v>
      </c>
      <c r="Q11" s="2">
        <v>0.33229013254786449</v>
      </c>
      <c r="R11" s="9">
        <v>4677</v>
      </c>
      <c r="S11" s="2">
        <v>0.38774664234786932</v>
      </c>
      <c r="T11" s="9">
        <v>441</v>
      </c>
      <c r="U11" s="2">
        <v>3.6561100978278895E-2</v>
      </c>
      <c r="V11" s="9">
        <v>6944</v>
      </c>
      <c r="W11" s="2">
        <v>0.57569225667385182</v>
      </c>
      <c r="X11" s="2">
        <v>0.16060042507970246</v>
      </c>
      <c r="Y11" s="2">
        <v>2.1328593645856476E-2</v>
      </c>
      <c r="Z11" s="2">
        <v>7.8800805782675676E-2</v>
      </c>
      <c r="AA11" s="2">
        <v>0.4552590266875981</v>
      </c>
      <c r="AB11" s="2">
        <v>0.92427315753887762</v>
      </c>
      <c r="AC11" s="2">
        <v>0.23795910757566341</v>
      </c>
      <c r="AD11" s="2">
        <v>2.5304807913503567E-2</v>
      </c>
      <c r="AE11" s="2">
        <v>0.1338907469342252</v>
      </c>
      <c r="AF11" s="2">
        <v>0.7429775280898876</v>
      </c>
      <c r="AG11" s="2">
        <v>0.96459747817652763</v>
      </c>
      <c r="AH11" s="2">
        <v>0.67264573991031396</v>
      </c>
      <c r="AI11" s="2">
        <v>0.3273542600896861</v>
      </c>
      <c r="AJ11" s="2">
        <v>0.4502439024390244</v>
      </c>
      <c r="AK11" s="2">
        <v>0.54975609756097565</v>
      </c>
      <c r="AL11" s="2">
        <v>0.50456621004566216</v>
      </c>
      <c r="AM11" s="2">
        <v>0.4954337899543379</v>
      </c>
      <c r="AN11" s="2">
        <v>0.63599366945512092</v>
      </c>
      <c r="AO11" s="2">
        <v>0.36400633054487902</v>
      </c>
    </row>
    <row r="12" spans="1:41">
      <c r="A12" s="6" t="s">
        <v>49</v>
      </c>
      <c r="B12" s="2">
        <v>5.1202836161053429E-2</v>
      </c>
      <c r="C12" s="2">
        <v>1.0787541149658141E-2</v>
      </c>
      <c r="D12" s="2">
        <v>1.5909894439113087E-2</v>
      </c>
      <c r="E12" s="2">
        <v>2.3145100025322867E-2</v>
      </c>
      <c r="F12" s="2">
        <v>2.4309951886553557E-3</v>
      </c>
      <c r="G12" s="2">
        <v>6.3307166371233221E-3</v>
      </c>
      <c r="H12" s="2">
        <v>0.90164598632565207</v>
      </c>
      <c r="I12" s="2">
        <v>0.37082805773613575</v>
      </c>
      <c r="J12" s="2">
        <v>0.50696378830083566</v>
      </c>
      <c r="K12" s="2">
        <v>0.98774373259052928</v>
      </c>
      <c r="L12" s="9">
        <v>17707</v>
      </c>
      <c r="M12" s="2">
        <v>0.76853298611111109</v>
      </c>
      <c r="N12" s="9">
        <v>340</v>
      </c>
      <c r="O12" s="2">
        <v>1.4756944444444444E-2</v>
      </c>
      <c r="P12" s="9">
        <v>4993</v>
      </c>
      <c r="Q12" s="2">
        <v>0.21671006944444443</v>
      </c>
      <c r="R12" s="9">
        <v>11048</v>
      </c>
      <c r="S12" s="2">
        <v>0.469687951704787</v>
      </c>
      <c r="T12" s="9">
        <v>709</v>
      </c>
      <c r="U12" s="2">
        <v>3.0141994728339425E-2</v>
      </c>
      <c r="V12" s="9">
        <v>11765</v>
      </c>
      <c r="W12" s="2">
        <v>0.50017005356687361</v>
      </c>
      <c r="X12" s="2">
        <v>0.11981110267164229</v>
      </c>
      <c r="Y12" s="2">
        <v>1.9186196240020603E-2</v>
      </c>
      <c r="Z12" s="2">
        <v>2.9898149162194722E-2</v>
      </c>
      <c r="AA12" s="2">
        <v>0.14832535885167464</v>
      </c>
      <c r="AB12" s="2">
        <v>0.9159719906635545</v>
      </c>
      <c r="AC12" s="2">
        <v>0.19777433905113093</v>
      </c>
      <c r="AD12" s="2">
        <v>1.7255434782608697E-2</v>
      </c>
      <c r="AE12" s="2">
        <v>5.2970045693010663E-2</v>
      </c>
      <c r="AF12" s="2">
        <v>0.79590288315629742</v>
      </c>
      <c r="AG12" s="2">
        <v>0.98084677419354838</v>
      </c>
      <c r="AH12" s="2">
        <v>0.53795379537953791</v>
      </c>
      <c r="AI12" s="2">
        <v>0.46204620462046203</v>
      </c>
      <c r="AJ12" s="2">
        <v>0.30565167243367936</v>
      </c>
      <c r="AK12" s="2">
        <v>0.6943483275663207</v>
      </c>
      <c r="AL12" s="2">
        <v>0.54647160068846812</v>
      </c>
      <c r="AM12" s="2">
        <v>0.45352839931153183</v>
      </c>
      <c r="AN12" s="2">
        <v>0.63628994122812943</v>
      </c>
      <c r="AO12" s="2">
        <v>0.36371005877187057</v>
      </c>
    </row>
    <row r="13" spans="1:41">
      <c r="A13" s="6" t="s">
        <v>50</v>
      </c>
      <c r="B13" s="2">
        <v>3.3233735483143532E-2</v>
      </c>
      <c r="C13" s="2">
        <v>5.0174766039012293E-3</v>
      </c>
      <c r="D13" s="2">
        <v>1.1046462602243023E-2</v>
      </c>
      <c r="E13" s="2">
        <v>1.5193370165745856E-2</v>
      </c>
      <c r="F13" s="2">
        <v>1.9167888149735032E-3</v>
      </c>
      <c r="G13" s="2">
        <v>3.8053895591385724E-3</v>
      </c>
      <c r="H13" s="2">
        <v>0.83907430375465109</v>
      </c>
      <c r="I13" s="2">
        <v>0.35649453151426319</v>
      </c>
      <c r="J13" s="2">
        <v>0.60547976096515954</v>
      </c>
      <c r="K13" s="2">
        <v>0.99210734017363855</v>
      </c>
      <c r="L13" s="9">
        <v>30120</v>
      </c>
      <c r="M13" s="2">
        <v>0.75706924720372004</v>
      </c>
      <c r="N13" s="9">
        <v>548</v>
      </c>
      <c r="O13" s="2">
        <v>1.3774035440492648E-2</v>
      </c>
      <c r="P13" s="9">
        <v>9117</v>
      </c>
      <c r="Q13" s="2">
        <v>0.22915671735578735</v>
      </c>
      <c r="R13" s="9">
        <v>19793</v>
      </c>
      <c r="S13" s="2">
        <v>0.46593691148775895</v>
      </c>
      <c r="T13" s="9">
        <v>1063</v>
      </c>
      <c r="U13" s="2">
        <v>2.5023540489642185E-2</v>
      </c>
      <c r="V13" s="9">
        <v>21624</v>
      </c>
      <c r="W13" s="2">
        <v>0.50903954802259888</v>
      </c>
      <c r="X13" s="2">
        <v>0.14466567607726596</v>
      </c>
      <c r="Y13" s="2">
        <v>1.5545383884618706E-2</v>
      </c>
      <c r="Z13" s="2">
        <v>3.004831557349924E-2</v>
      </c>
      <c r="AA13" s="2">
        <v>0.16110887906789875</v>
      </c>
      <c r="AB13" s="2">
        <v>0.93924705121990626</v>
      </c>
      <c r="AC13" s="2">
        <v>0.24318984841001481</v>
      </c>
      <c r="AD13" s="2">
        <v>1.4205062830085595E-2</v>
      </c>
      <c r="AE13" s="2">
        <v>5.6778139751346317E-2</v>
      </c>
      <c r="AF13" s="2">
        <v>0.81923355025307298</v>
      </c>
      <c r="AG13" s="2">
        <v>0.98411257376305039</v>
      </c>
      <c r="AH13" s="2">
        <v>0.65799256505576209</v>
      </c>
      <c r="AI13" s="2">
        <v>0.34200743494423791</v>
      </c>
      <c r="AJ13" s="2">
        <v>0.32721010332950634</v>
      </c>
      <c r="AK13" s="2">
        <v>0.67278989667049371</v>
      </c>
      <c r="AL13" s="2">
        <v>0.52682701202590199</v>
      </c>
      <c r="AM13" s="2">
        <v>0.47317298797409807</v>
      </c>
      <c r="AN13" s="2">
        <v>0.61078919448298374</v>
      </c>
      <c r="AO13" s="2">
        <v>0.38921080551701626</v>
      </c>
    </row>
    <row r="14" spans="1:41">
      <c r="A14" s="6" t="s">
        <v>51</v>
      </c>
      <c r="B14" s="2">
        <v>0.22408026755852842</v>
      </c>
      <c r="C14" s="2">
        <v>1.471571906354515E-2</v>
      </c>
      <c r="D14" s="2">
        <v>0.17255163224516989</v>
      </c>
      <c r="E14" s="2">
        <v>5.2173913043478258E-2</v>
      </c>
      <c r="F14" s="2">
        <v>6.688963210702341E-3</v>
      </c>
      <c r="G14" s="2">
        <v>8.0267558528428085E-3</v>
      </c>
      <c r="H14" s="2">
        <v>0.53913043478260869</v>
      </c>
      <c r="I14" s="2">
        <v>0</v>
      </c>
      <c r="J14" s="2">
        <v>0</v>
      </c>
      <c r="K14" s="2">
        <v>0.80936454849498329</v>
      </c>
      <c r="L14" s="9">
        <v>870</v>
      </c>
      <c r="M14" s="2">
        <v>0.47986762272476557</v>
      </c>
      <c r="N14" s="9">
        <v>54</v>
      </c>
      <c r="O14" s="2">
        <v>2.9784886927744069E-2</v>
      </c>
      <c r="P14" s="9">
        <v>889</v>
      </c>
      <c r="Q14" s="2">
        <v>0.49034749034749037</v>
      </c>
      <c r="R14" s="9">
        <v>508</v>
      </c>
      <c r="S14" s="2">
        <v>0.29620991253644313</v>
      </c>
      <c r="T14" s="9">
        <v>40</v>
      </c>
      <c r="U14" s="2">
        <v>2.3323615160349854E-2</v>
      </c>
      <c r="V14" s="9">
        <v>1167</v>
      </c>
      <c r="W14" s="2">
        <v>0.680466472303207</v>
      </c>
      <c r="X14" s="2">
        <v>0.25909090909090909</v>
      </c>
      <c r="Y14" s="2">
        <v>1.2066365007541479E-2</v>
      </c>
      <c r="Z14" s="2">
        <v>0.20503330866025166</v>
      </c>
      <c r="AA14" s="2">
        <v>0.58870967741935487</v>
      </c>
      <c r="AB14" s="2">
        <v>0.95390070921985815</v>
      </c>
      <c r="AC14" s="2">
        <v>0.3023663453111306</v>
      </c>
      <c r="AD14" s="2">
        <v>1.2965964343598054E-2</v>
      </c>
      <c r="AE14" s="2">
        <v>0.21941272430668843</v>
      </c>
      <c r="AF14" s="2">
        <v>0.83486238532110091</v>
      </c>
      <c r="AG14" s="2">
        <v>0.97575757575757571</v>
      </c>
      <c r="AH14" s="2">
        <v>0.375</v>
      </c>
      <c r="AI14" s="2">
        <v>0.625</v>
      </c>
      <c r="AJ14" s="2">
        <v>0.44881889763779526</v>
      </c>
      <c r="AK14" s="2">
        <v>0.55118110236220474</v>
      </c>
      <c r="AL14" s="2">
        <v>0.48734177215189872</v>
      </c>
      <c r="AM14" s="2">
        <v>0.51265822784810122</v>
      </c>
      <c r="AN14" s="2">
        <v>0.73123486682808714</v>
      </c>
      <c r="AO14" s="2">
        <v>0.26876513317191281</v>
      </c>
    </row>
    <row r="15" spans="1:41">
      <c r="A15" s="6" t="s">
        <v>52</v>
      </c>
      <c r="B15" s="2">
        <v>0.24829298572315331</v>
      </c>
      <c r="C15" s="2">
        <v>1.2414649286157667E-2</v>
      </c>
      <c r="D15" s="2">
        <v>0.19727891156462585</v>
      </c>
      <c r="E15" s="2">
        <v>6.6418373680943513E-2</v>
      </c>
      <c r="F15" s="2">
        <v>6.2073246430788334E-3</v>
      </c>
      <c r="G15" s="2">
        <v>7.4487895716945996E-3</v>
      </c>
      <c r="H15" s="2">
        <v>0.46244568590937307</v>
      </c>
      <c r="I15" s="2">
        <v>0</v>
      </c>
      <c r="J15" s="2">
        <v>0</v>
      </c>
      <c r="K15" s="2">
        <v>0.65611421477343268</v>
      </c>
      <c r="L15" s="9">
        <v>1105</v>
      </c>
      <c r="M15" s="2">
        <v>0.53381642512077299</v>
      </c>
      <c r="N15" s="9">
        <v>95</v>
      </c>
      <c r="O15" s="2">
        <v>4.5893719806763288E-2</v>
      </c>
      <c r="P15" s="9">
        <v>870</v>
      </c>
      <c r="Q15" s="2">
        <v>0.42028985507246375</v>
      </c>
      <c r="R15" s="9">
        <v>639</v>
      </c>
      <c r="S15" s="2">
        <v>0.3256880733944954</v>
      </c>
      <c r="T15" s="9">
        <v>77</v>
      </c>
      <c r="U15" s="2">
        <v>3.9245667686034658E-2</v>
      </c>
      <c r="V15" s="9">
        <v>1246</v>
      </c>
      <c r="W15" s="2">
        <v>0.63506625891946988</v>
      </c>
      <c r="X15" s="2">
        <v>0.18909090909090909</v>
      </c>
      <c r="Y15" s="2">
        <v>1.7591339648173207E-2</v>
      </c>
      <c r="Z15" s="2">
        <v>9.7449313276651406E-2</v>
      </c>
      <c r="AA15" s="2">
        <v>0.36290322580645162</v>
      </c>
      <c r="AB15" s="2">
        <v>0.87430167597765363</v>
      </c>
      <c r="AC15" s="2">
        <v>0.23979984603541185</v>
      </c>
      <c r="AD15" s="2">
        <v>1.0279001468428781E-2</v>
      </c>
      <c r="AE15" s="2">
        <v>0.12279463655610445</v>
      </c>
      <c r="AF15" s="2">
        <v>0.72388059701492535</v>
      </c>
      <c r="AG15" s="2">
        <v>0.94262295081967218</v>
      </c>
      <c r="AH15" s="2">
        <v>0.68421052631578949</v>
      </c>
      <c r="AI15" s="2">
        <v>0.31578947368421051</v>
      </c>
      <c r="AJ15" s="2">
        <v>0.41254125412541254</v>
      </c>
      <c r="AK15" s="2">
        <v>0.58745874587458746</v>
      </c>
      <c r="AL15" s="2">
        <v>0.60946745562130178</v>
      </c>
      <c r="AM15" s="2">
        <v>0.39053254437869822</v>
      </c>
      <c r="AN15" s="2">
        <v>0.70692717584369447</v>
      </c>
      <c r="AO15" s="2">
        <v>0.29307282415630553</v>
      </c>
    </row>
    <row r="16" spans="1:41">
      <c r="A16" s="6" t="s">
        <v>53</v>
      </c>
      <c r="B16" s="2">
        <v>4.5165551977541081E-2</v>
      </c>
      <c r="C16" s="2">
        <v>6.9358434481050285E-3</v>
      </c>
      <c r="D16" s="2">
        <v>1.1106540518305225E-2</v>
      </c>
      <c r="E16" s="2">
        <v>2.3449756419783668E-2</v>
      </c>
      <c r="F16" s="2">
        <v>3.3853521591941209E-3</v>
      </c>
      <c r="G16" s="2">
        <v>6.4404260589546692E-3</v>
      </c>
      <c r="H16" s="2">
        <v>0.28651639005862439</v>
      </c>
      <c r="I16" s="2">
        <v>0.39765502435802164</v>
      </c>
      <c r="J16" s="2">
        <v>0.30732392040293949</v>
      </c>
      <c r="K16" s="2">
        <v>0.98389893485261337</v>
      </c>
      <c r="L16" s="9">
        <v>10061</v>
      </c>
      <c r="M16" s="2">
        <v>0.7449281800681179</v>
      </c>
      <c r="N16" s="9">
        <v>277</v>
      </c>
      <c r="O16" s="2">
        <v>2.0509403228194875E-2</v>
      </c>
      <c r="P16" s="9">
        <v>3168</v>
      </c>
      <c r="Q16" s="2">
        <v>0.23456241670368724</v>
      </c>
      <c r="R16" s="9">
        <v>6360</v>
      </c>
      <c r="S16" s="2">
        <v>0.45058448459086081</v>
      </c>
      <c r="T16" s="9">
        <v>424</v>
      </c>
      <c r="U16" s="2">
        <v>3.0038965639390718E-2</v>
      </c>
      <c r="V16" s="9">
        <v>7331</v>
      </c>
      <c r="W16" s="2">
        <v>0.51937654976974845</v>
      </c>
      <c r="X16" s="2">
        <v>0.14438442493810488</v>
      </c>
      <c r="Y16" s="2">
        <v>2.312513507672358E-2</v>
      </c>
      <c r="Z16" s="2">
        <v>3.9766650461837624E-2</v>
      </c>
      <c r="AA16" s="2">
        <v>0.20293122886133033</v>
      </c>
      <c r="AB16" s="2">
        <v>0.94779523568170299</v>
      </c>
      <c r="AC16" s="2">
        <v>0.23341577356416598</v>
      </c>
      <c r="AD16" s="2">
        <v>2.3334843679202539E-2</v>
      </c>
      <c r="AE16" s="2">
        <v>7.3415233415233414E-2</v>
      </c>
      <c r="AF16" s="2">
        <v>0.81625835189309581</v>
      </c>
      <c r="AG16" s="2">
        <v>0.98375184638109303</v>
      </c>
      <c r="AH16" s="2">
        <v>0.54822335025380708</v>
      </c>
      <c r="AI16" s="2">
        <v>0.45177664974619292</v>
      </c>
      <c r="AJ16" s="2">
        <v>0.33797216699801191</v>
      </c>
      <c r="AK16" s="2">
        <v>0.66202783300198809</v>
      </c>
      <c r="AL16" s="2">
        <v>0.52253349573690622</v>
      </c>
      <c r="AM16" s="2">
        <v>0.47746650426309378</v>
      </c>
      <c r="AN16" s="2">
        <v>0.62114029468289556</v>
      </c>
      <c r="AO16" s="2">
        <v>0.37885970531710444</v>
      </c>
    </row>
    <row r="17" spans="1:41">
      <c r="A17" s="6" t="s">
        <v>54</v>
      </c>
      <c r="B17" s="2">
        <v>5.6648507773333572E-2</v>
      </c>
      <c r="C17" s="2">
        <v>9.3210982606649652E-3</v>
      </c>
      <c r="D17" s="2">
        <v>1.476744393180968E-2</v>
      </c>
      <c r="E17" s="2">
        <v>3.0080903513058588E-2</v>
      </c>
      <c r="F17" s="2">
        <v>2.8234783080849216E-3</v>
      </c>
      <c r="G17" s="2">
        <v>3.7646377441132289E-3</v>
      </c>
      <c r="H17" s="2">
        <v>0.95084429804716486</v>
      </c>
      <c r="I17" s="2">
        <v>0.23472028668126618</v>
      </c>
      <c r="J17" s="2">
        <v>0.20150942030296998</v>
      </c>
      <c r="K17" s="2">
        <v>0.98599120377911709</v>
      </c>
      <c r="L17" s="9">
        <v>44403</v>
      </c>
      <c r="M17" s="2">
        <v>0.72163624839511786</v>
      </c>
      <c r="N17" s="9">
        <v>1949</v>
      </c>
      <c r="O17" s="2">
        <v>3.1675090604735827E-2</v>
      </c>
      <c r="P17" s="9">
        <v>15179</v>
      </c>
      <c r="Q17" s="2">
        <v>0.24668866100014628</v>
      </c>
      <c r="R17" s="9">
        <v>33580</v>
      </c>
      <c r="S17" s="2">
        <v>0.48539338835807522</v>
      </c>
      <c r="T17" s="9">
        <v>3302</v>
      </c>
      <c r="U17" s="2">
        <v>4.7729868027348549E-2</v>
      </c>
      <c r="V17" s="9">
        <v>32299</v>
      </c>
      <c r="W17" s="2">
        <v>0.46687674361457626</v>
      </c>
      <c r="X17" s="2">
        <v>0.1407084604370292</v>
      </c>
      <c r="Y17" s="2">
        <v>1.9551693492643428E-2</v>
      </c>
      <c r="Z17" s="2">
        <v>4.1594017183790938E-2</v>
      </c>
      <c r="AA17" s="2">
        <v>0.259348937315039</v>
      </c>
      <c r="AB17" s="2">
        <v>0.91076535865461616</v>
      </c>
      <c r="AC17" s="2">
        <v>0.21967254350460771</v>
      </c>
      <c r="AD17" s="2">
        <v>1.8934971318341032E-2</v>
      </c>
      <c r="AE17" s="2">
        <v>6.6941806046484073E-2</v>
      </c>
      <c r="AF17" s="2">
        <v>0.7367521367521368</v>
      </c>
      <c r="AG17" s="2">
        <v>0.96463591062530141</v>
      </c>
      <c r="AH17" s="2">
        <v>0.57621189405297346</v>
      </c>
      <c r="AI17" s="2">
        <v>0.42378810594702648</v>
      </c>
      <c r="AJ17" s="2">
        <v>0.44003139717425432</v>
      </c>
      <c r="AK17" s="2">
        <v>0.55996860282574568</v>
      </c>
      <c r="AL17" s="2">
        <v>0.54115285345569253</v>
      </c>
      <c r="AM17" s="2">
        <v>0.45884714654430742</v>
      </c>
      <c r="AN17" s="2">
        <v>0.56947641385740511</v>
      </c>
      <c r="AO17" s="2">
        <v>0.43052358614259489</v>
      </c>
    </row>
    <row r="18" spans="1:41">
      <c r="A18" s="6" t="s">
        <v>55</v>
      </c>
      <c r="B18" s="2">
        <v>4.5302801750785132E-2</v>
      </c>
      <c r="C18" s="2">
        <v>8.1314900305704419E-3</v>
      </c>
      <c r="D18" s="2">
        <v>1.4625115705029312E-2</v>
      </c>
      <c r="E18" s="2">
        <v>2.0854734705496491E-2</v>
      </c>
      <c r="F18" s="2">
        <v>2.7104966768568138E-3</v>
      </c>
      <c r="G18" s="2">
        <v>6.175971880144065E-3</v>
      </c>
      <c r="H18" s="2">
        <v>0.93370261381339792</v>
      </c>
      <c r="I18" s="2">
        <v>0.58689631296520683</v>
      </c>
      <c r="J18" s="2">
        <v>0.5880585573332674</v>
      </c>
      <c r="K18" s="2">
        <v>0.98596482542668662</v>
      </c>
      <c r="L18" s="9">
        <v>67004</v>
      </c>
      <c r="M18" s="2">
        <v>0.73363918056300703</v>
      </c>
      <c r="N18" s="9">
        <v>2360</v>
      </c>
      <c r="O18" s="2">
        <v>2.5840076206326439E-2</v>
      </c>
      <c r="P18" s="9">
        <v>21967</v>
      </c>
      <c r="Q18" s="2">
        <v>0.24052074323066647</v>
      </c>
      <c r="R18" s="9">
        <v>45988</v>
      </c>
      <c r="S18" s="2">
        <v>0.46219559995577847</v>
      </c>
      <c r="T18" s="9">
        <v>4025</v>
      </c>
      <c r="U18" s="2">
        <v>4.0452667866008707E-2</v>
      </c>
      <c r="V18" s="9">
        <v>49486</v>
      </c>
      <c r="W18" s="2">
        <v>0.49735173217821282</v>
      </c>
      <c r="X18" s="2">
        <v>0.12853424669147881</v>
      </c>
      <c r="Y18" s="2">
        <v>1.9388933608651526E-2</v>
      </c>
      <c r="Z18" s="2">
        <v>3.1623360347564543E-2</v>
      </c>
      <c r="AA18" s="2">
        <v>0.20901483453784708</v>
      </c>
      <c r="AB18" s="2">
        <v>0.91298342541436461</v>
      </c>
      <c r="AC18" s="2">
        <v>0.21404812992047476</v>
      </c>
      <c r="AD18" s="2">
        <v>1.7734553775743706E-2</v>
      </c>
      <c r="AE18" s="2">
        <v>6.1135547939660521E-2</v>
      </c>
      <c r="AF18" s="2">
        <v>0.79921461499060953</v>
      </c>
      <c r="AG18" s="2">
        <v>0.98261617900172116</v>
      </c>
      <c r="AH18" s="2">
        <v>0.57325227963525838</v>
      </c>
      <c r="AI18" s="2">
        <v>0.42674772036474162</v>
      </c>
      <c r="AJ18" s="2">
        <v>0.37815840621963071</v>
      </c>
      <c r="AK18" s="2">
        <v>0.62184159378036929</v>
      </c>
      <c r="AL18" s="2">
        <v>0.54979991107158732</v>
      </c>
      <c r="AM18" s="2">
        <v>0.45020008892841262</v>
      </c>
      <c r="AN18" s="2">
        <v>0.59046489295599613</v>
      </c>
      <c r="AO18" s="2">
        <v>0.40953510704400387</v>
      </c>
    </row>
    <row r="19" spans="1:41">
      <c r="A19" s="6" t="s">
        <v>56</v>
      </c>
      <c r="B19" s="2">
        <v>8.855845297392323E-2</v>
      </c>
      <c r="C19" s="2">
        <v>8.7166715499560499E-3</v>
      </c>
      <c r="D19" s="2">
        <v>2.9104204753199268E-2</v>
      </c>
      <c r="E19" s="2">
        <v>4.9589803691766778E-2</v>
      </c>
      <c r="F19" s="2">
        <v>4.3949604453559915E-3</v>
      </c>
      <c r="G19" s="2">
        <v>9.3759156167594494E-3</v>
      </c>
      <c r="H19" s="2">
        <v>0.82266334602988578</v>
      </c>
      <c r="I19" s="2">
        <v>2.7102256079695283E-2</v>
      </c>
      <c r="J19" s="2">
        <v>0.11214474069733373</v>
      </c>
      <c r="K19" s="2">
        <v>0.94594198652212125</v>
      </c>
      <c r="L19" s="9">
        <v>12501</v>
      </c>
      <c r="M19" s="2">
        <v>0.7356558582945919</v>
      </c>
      <c r="N19" s="9">
        <v>377</v>
      </c>
      <c r="O19" s="2">
        <v>2.2185605837697877E-2</v>
      </c>
      <c r="P19" s="9">
        <v>4115</v>
      </c>
      <c r="Q19" s="2">
        <v>0.24215853586771025</v>
      </c>
      <c r="R19" s="9">
        <v>7104</v>
      </c>
      <c r="S19" s="2">
        <v>0.40827586206896554</v>
      </c>
      <c r="T19" s="9">
        <v>618</v>
      </c>
      <c r="U19" s="2">
        <v>3.5517241379310345E-2</v>
      </c>
      <c r="V19" s="9">
        <v>9678</v>
      </c>
      <c r="W19" s="2">
        <v>0.55620689655172417</v>
      </c>
      <c r="X19" s="2">
        <v>0.11361172542387581</v>
      </c>
      <c r="Y19" s="2">
        <v>1.8575376112987412E-2</v>
      </c>
      <c r="Z19" s="2">
        <v>3.4079199175621966E-2</v>
      </c>
      <c r="AA19" s="2">
        <v>0.20995670995670995</v>
      </c>
      <c r="AB19" s="2">
        <v>0.90427098674521356</v>
      </c>
      <c r="AC19" s="2">
        <v>0.1825033186314392</v>
      </c>
      <c r="AD19" s="2">
        <v>2.094972067039106E-2</v>
      </c>
      <c r="AE19" s="2">
        <v>7.3584064218819675E-2</v>
      </c>
      <c r="AF19" s="2">
        <v>0.75726141078838172</v>
      </c>
      <c r="AG19" s="2">
        <v>0.96627860297069446</v>
      </c>
      <c r="AH19" s="2">
        <v>0.59239130434782605</v>
      </c>
      <c r="AI19" s="2">
        <v>0.40760869565217389</v>
      </c>
      <c r="AJ19" s="2">
        <v>0.33570581257413995</v>
      </c>
      <c r="AK19" s="2">
        <v>0.66429418742585999</v>
      </c>
      <c r="AL19" s="2">
        <v>0.53964497041420123</v>
      </c>
      <c r="AM19" s="2">
        <v>0.46035502958579883</v>
      </c>
      <c r="AN19" s="2">
        <v>0.67284014485256083</v>
      </c>
      <c r="AO19" s="2">
        <v>0.32715985514743923</v>
      </c>
    </row>
    <row r="20" spans="1:41">
      <c r="A20" s="6" t="s">
        <v>57</v>
      </c>
      <c r="B20" s="2">
        <v>0.14612584503380135</v>
      </c>
      <c r="C20" s="2">
        <v>7.2802912116484656E-3</v>
      </c>
      <c r="D20" s="2">
        <v>6.6614826334888549E-2</v>
      </c>
      <c r="E20" s="2">
        <v>7.4882995319812795E-2</v>
      </c>
      <c r="F20" s="2">
        <v>2.3400936037441498E-3</v>
      </c>
      <c r="G20" s="2">
        <v>1.3520540821632865E-2</v>
      </c>
      <c r="H20" s="2">
        <v>0.75221008840353609</v>
      </c>
      <c r="I20" s="2">
        <v>0</v>
      </c>
      <c r="J20" s="2">
        <v>0</v>
      </c>
      <c r="K20" s="2">
        <v>0.81461258450338014</v>
      </c>
      <c r="L20" s="84">
        <v>3033</v>
      </c>
      <c r="M20" s="85">
        <v>0.63227016885553466</v>
      </c>
      <c r="N20" s="84">
        <v>107</v>
      </c>
      <c r="O20" s="2">
        <v>2.2305607671461329E-2</v>
      </c>
      <c r="P20" s="84">
        <v>1657</v>
      </c>
      <c r="Q20" s="85">
        <v>0.34542422347300394</v>
      </c>
      <c r="R20" s="84">
        <v>1727</v>
      </c>
      <c r="S20" s="85">
        <v>0.37036242762170274</v>
      </c>
      <c r="T20" s="84">
        <v>138</v>
      </c>
      <c r="U20" s="85">
        <v>2.9594681535492173E-2</v>
      </c>
      <c r="V20" s="84">
        <v>2798</v>
      </c>
      <c r="W20" s="85">
        <v>0.60004289084280504</v>
      </c>
      <c r="X20" s="2">
        <v>0.13435297645823963</v>
      </c>
      <c r="Y20" s="2">
        <v>2.6960784313725492E-2</v>
      </c>
      <c r="Z20" s="2">
        <v>6.7053854276663147E-2</v>
      </c>
      <c r="AA20" s="2">
        <v>0.33561643835616439</v>
      </c>
      <c r="AB20" s="2">
        <v>0.89071038251366119</v>
      </c>
      <c r="AC20" s="2">
        <v>0.19237861094038106</v>
      </c>
      <c r="AD20" s="2">
        <v>1.3937282229965157E-2</v>
      </c>
      <c r="AE20" s="2">
        <v>0.11767955801104972</v>
      </c>
      <c r="AF20" s="2">
        <v>0.7795918367346939</v>
      </c>
      <c r="AG20" s="2">
        <v>0.95741324921135651</v>
      </c>
      <c r="AH20" s="85">
        <v>0.51923076923076927</v>
      </c>
      <c r="AI20" s="85">
        <v>0.48076923076923078</v>
      </c>
      <c r="AJ20" s="85">
        <v>0.40555555555555556</v>
      </c>
      <c r="AK20" s="85">
        <v>0.59444444444444444</v>
      </c>
      <c r="AL20" s="85">
        <v>0.53714285714285714</v>
      </c>
      <c r="AM20" s="85">
        <v>0.46285714285714286</v>
      </c>
      <c r="AN20" s="85">
        <v>0.70384802727715534</v>
      </c>
      <c r="AO20" s="85">
        <v>0.2961519727228446</v>
      </c>
    </row>
    <row r="21" spans="1:41">
      <c r="A21" s="6" t="s">
        <v>58</v>
      </c>
      <c r="B21" s="2">
        <v>4.6650046743533811E-2</v>
      </c>
      <c r="C21" s="2">
        <v>5.3287628544717979E-3</v>
      </c>
      <c r="D21" s="2">
        <v>1.4368352304534428E-2</v>
      </c>
      <c r="E21" s="2">
        <v>2.2561545652851355E-2</v>
      </c>
      <c r="F21" s="2">
        <v>2.9292614521657838E-3</v>
      </c>
      <c r="G21" s="2">
        <v>6.2324711748208165E-3</v>
      </c>
      <c r="H21" s="2">
        <v>0.94331567466500466</v>
      </c>
      <c r="I21" s="2">
        <v>9.7725148021190408E-2</v>
      </c>
      <c r="J21" s="2">
        <v>0.55154253661576813</v>
      </c>
      <c r="K21" s="2">
        <v>0.98790900592084763</v>
      </c>
      <c r="L21" s="9">
        <v>28742</v>
      </c>
      <c r="M21" s="2">
        <v>0.74658423814224117</v>
      </c>
      <c r="N21" s="9">
        <v>747</v>
      </c>
      <c r="O21" s="2">
        <v>1.9403605382097771E-2</v>
      </c>
      <c r="P21" s="9">
        <v>9009</v>
      </c>
      <c r="Q21" s="2">
        <v>0.23401215647566107</v>
      </c>
      <c r="R21" s="9">
        <v>18458</v>
      </c>
      <c r="S21" s="2">
        <v>0.44798796174942962</v>
      </c>
      <c r="T21" s="9">
        <v>1457</v>
      </c>
      <c r="U21" s="2">
        <v>3.5362361050434443E-2</v>
      </c>
      <c r="V21" s="9">
        <v>21287</v>
      </c>
      <c r="W21" s="2">
        <v>0.51664967720013588</v>
      </c>
      <c r="X21" s="2">
        <v>0.12779222842165877</v>
      </c>
      <c r="Y21" s="2">
        <v>1.9895857620268905E-2</v>
      </c>
      <c r="Z21" s="2">
        <v>3.8364180282060553E-2</v>
      </c>
      <c r="AA21" s="2">
        <v>0.22503451449608836</v>
      </c>
      <c r="AB21" s="2">
        <v>0.92251223491027734</v>
      </c>
      <c r="AC21" s="2">
        <v>0.20388809862494073</v>
      </c>
      <c r="AD21" s="2">
        <v>1.8181818181818181E-2</v>
      </c>
      <c r="AE21" s="2">
        <v>6.5729361044977799E-2</v>
      </c>
      <c r="AF21" s="2">
        <v>0.77675585284280935</v>
      </c>
      <c r="AG21" s="2">
        <v>0.97871711498669822</v>
      </c>
      <c r="AH21" s="2">
        <v>0.67476383265856954</v>
      </c>
      <c r="AI21" s="2">
        <v>0.32523616734143052</v>
      </c>
      <c r="AJ21" s="2">
        <v>0.34612129760225668</v>
      </c>
      <c r="AK21" s="2">
        <v>0.65387870239774326</v>
      </c>
      <c r="AL21" s="2">
        <v>0.57527733755942945</v>
      </c>
      <c r="AM21" s="2">
        <v>0.4247226624405705</v>
      </c>
      <c r="AN21" s="2">
        <v>0.63079976842279384</v>
      </c>
      <c r="AO21" s="2">
        <v>0.36920023157720616</v>
      </c>
    </row>
    <row r="22" spans="1:41">
      <c r="A22" s="6" t="s">
        <v>59</v>
      </c>
      <c r="B22" s="2">
        <v>0.13594961240310077</v>
      </c>
      <c r="C22" s="2">
        <v>1.308139534883721E-2</v>
      </c>
      <c r="D22" s="2">
        <v>5.93363329583802E-2</v>
      </c>
      <c r="E22" s="2">
        <v>6.4534883720930233E-2</v>
      </c>
      <c r="F22" s="2">
        <v>5.7170542635658914E-3</v>
      </c>
      <c r="G22" s="2">
        <v>1.1434108527131783E-2</v>
      </c>
      <c r="H22" s="2">
        <v>0.82277131782945734</v>
      </c>
      <c r="I22" s="2">
        <v>9.1085271317829456E-3</v>
      </c>
      <c r="J22" s="2">
        <v>0</v>
      </c>
      <c r="K22" s="2">
        <v>0.92868217054263569</v>
      </c>
      <c r="L22" s="9">
        <v>8658</v>
      </c>
      <c r="M22" s="2">
        <v>0.66600000000000004</v>
      </c>
      <c r="N22" s="9">
        <v>399</v>
      </c>
      <c r="O22" s="2">
        <v>3.0692307692307692E-2</v>
      </c>
      <c r="P22" s="9">
        <v>3943</v>
      </c>
      <c r="Q22" s="2">
        <v>0.30330769230769233</v>
      </c>
      <c r="R22" s="9">
        <v>5280</v>
      </c>
      <c r="S22" s="2">
        <v>0.39137202579497443</v>
      </c>
      <c r="T22" s="9">
        <v>608</v>
      </c>
      <c r="U22" s="2">
        <v>4.5067081758209178E-2</v>
      </c>
      <c r="V22" s="9">
        <v>7603</v>
      </c>
      <c r="W22" s="2">
        <v>0.5635608924468164</v>
      </c>
      <c r="X22" s="2">
        <v>0.13599592691067489</v>
      </c>
      <c r="Y22" s="2">
        <v>2.6022304832713755E-2</v>
      </c>
      <c r="Z22" s="2">
        <v>5.7990823001073902E-2</v>
      </c>
      <c r="AA22" s="2">
        <v>0.28820375335120646</v>
      </c>
      <c r="AB22" s="2">
        <v>0.92707672796448959</v>
      </c>
      <c r="AC22" s="2">
        <v>0.20143764627214977</v>
      </c>
      <c r="AD22" s="2">
        <v>2.1000617665225447E-2</v>
      </c>
      <c r="AE22" s="2">
        <v>0.10518759571209801</v>
      </c>
      <c r="AF22" s="2">
        <v>0.77675033025099072</v>
      </c>
      <c r="AG22" s="2">
        <v>0.96921443736730362</v>
      </c>
      <c r="AH22" s="2">
        <v>0.49019607843137253</v>
      </c>
      <c r="AI22" s="2">
        <v>0.50980392156862742</v>
      </c>
      <c r="AJ22" s="2">
        <v>0.44235751295336789</v>
      </c>
      <c r="AK22" s="2">
        <v>0.55764248704663211</v>
      </c>
      <c r="AL22" s="2">
        <v>0.571767497034401</v>
      </c>
      <c r="AM22" s="2">
        <v>0.42823250296559906</v>
      </c>
      <c r="AN22" s="2">
        <v>0.63205245501677343</v>
      </c>
      <c r="AO22" s="2">
        <v>0.36794754498322657</v>
      </c>
    </row>
    <row r="23" spans="1:41">
      <c r="A23" s="6" t="s">
        <v>60</v>
      </c>
      <c r="B23" s="2">
        <v>0.10053610848312836</v>
      </c>
      <c r="C23" s="2">
        <v>1.1605171870072532E-2</v>
      </c>
      <c r="D23" s="2">
        <v>3.8733496026531505E-2</v>
      </c>
      <c r="E23" s="2">
        <v>5.0457269000315358E-2</v>
      </c>
      <c r="F23" s="2">
        <v>4.2888678650268054E-3</v>
      </c>
      <c r="G23" s="2">
        <v>9.6499526963103131E-3</v>
      </c>
      <c r="H23" s="2">
        <v>0.9082308420056765</v>
      </c>
      <c r="I23" s="2">
        <v>1.3749605802585935E-2</v>
      </c>
      <c r="J23" s="2">
        <v>0.19198990854619993</v>
      </c>
      <c r="K23" s="2">
        <v>0.96650898770104066</v>
      </c>
      <c r="L23" s="9">
        <v>13167</v>
      </c>
      <c r="M23" s="2">
        <v>0.69321891123512691</v>
      </c>
      <c r="N23" s="9">
        <v>543</v>
      </c>
      <c r="O23" s="2">
        <v>2.8587975150047382E-2</v>
      </c>
      <c r="P23" s="9">
        <v>5284</v>
      </c>
      <c r="Q23" s="2">
        <v>0.27819311361482574</v>
      </c>
      <c r="R23" s="9">
        <v>8655</v>
      </c>
      <c r="S23" s="2">
        <v>0.41783334942550932</v>
      </c>
      <c r="T23" s="9">
        <v>940</v>
      </c>
      <c r="U23" s="2">
        <v>4.5379936274983101E-2</v>
      </c>
      <c r="V23" s="9">
        <v>11119</v>
      </c>
      <c r="W23" s="2">
        <v>0.53678671429950753</v>
      </c>
      <c r="X23" s="2">
        <v>0.13722868826675055</v>
      </c>
      <c r="Y23" s="2">
        <v>2.0671834625322998E-2</v>
      </c>
      <c r="Z23" s="2">
        <v>5.5160497109058286E-2</v>
      </c>
      <c r="AA23" s="2">
        <v>0.30036968576709799</v>
      </c>
      <c r="AB23" s="2">
        <v>0.93752674368848954</v>
      </c>
      <c r="AC23" s="2">
        <v>0.21190712735033301</v>
      </c>
      <c r="AD23" s="2">
        <v>1.9761160079613305E-2</v>
      </c>
      <c r="AE23" s="2">
        <v>9.6186899229740913E-2</v>
      </c>
      <c r="AF23" s="2">
        <v>0.80869565217391304</v>
      </c>
      <c r="AG23" s="2">
        <v>0.96802679658952495</v>
      </c>
      <c r="AH23" s="2">
        <v>0.52903225806451615</v>
      </c>
      <c r="AI23" s="2">
        <v>0.47096774193548385</v>
      </c>
      <c r="AJ23" s="2">
        <v>0.40581670612106863</v>
      </c>
      <c r="AK23" s="2">
        <v>0.59418329387893132</v>
      </c>
      <c r="AL23" s="2">
        <v>0.61126248864668487</v>
      </c>
      <c r="AM23" s="2">
        <v>0.38873751135331519</v>
      </c>
      <c r="AN23" s="2">
        <v>0.62319289549772816</v>
      </c>
      <c r="AO23" s="2">
        <v>0.37680710450227178</v>
      </c>
    </row>
    <row r="24" spans="1:41">
      <c r="A24" s="6" t="s">
        <v>61</v>
      </c>
      <c r="B24" s="2">
        <v>4.2539502034953318E-2</v>
      </c>
      <c r="C24" s="2">
        <v>5.4573726862234984E-3</v>
      </c>
      <c r="D24" s="2">
        <v>1.2614815698437313E-2</v>
      </c>
      <c r="E24" s="2">
        <v>2.0782871325618252E-2</v>
      </c>
      <c r="F24" s="2">
        <v>3.1099548458479111E-3</v>
      </c>
      <c r="G24" s="2">
        <v>4.7247390927304808E-3</v>
      </c>
      <c r="H24" s="2">
        <v>0.86454093847258795</v>
      </c>
      <c r="I24" s="2">
        <v>0.31779686377783101</v>
      </c>
      <c r="J24" s="2">
        <v>0.2992428776633948</v>
      </c>
      <c r="K24" s="2">
        <v>0.99279327771298709</v>
      </c>
      <c r="L24" s="9">
        <v>58485</v>
      </c>
      <c r="M24" s="2">
        <v>0.76489975281516065</v>
      </c>
      <c r="N24" s="9">
        <v>1261</v>
      </c>
      <c r="O24" s="2">
        <v>1.6492067851584469E-2</v>
      </c>
      <c r="P24" s="9">
        <v>16715</v>
      </c>
      <c r="Q24" s="2">
        <v>0.21860817933325485</v>
      </c>
      <c r="R24" s="9">
        <v>40276</v>
      </c>
      <c r="S24" s="2">
        <v>0.49595488184807102</v>
      </c>
      <c r="T24" s="9">
        <v>2439</v>
      </c>
      <c r="U24" s="2">
        <v>3.0033616963637034E-2</v>
      </c>
      <c r="V24" s="9">
        <v>38494</v>
      </c>
      <c r="W24" s="2">
        <v>0.47401150118829194</v>
      </c>
      <c r="X24" s="2">
        <v>0.12894415654574923</v>
      </c>
      <c r="Y24" s="2">
        <v>2.2434631487479265E-2</v>
      </c>
      <c r="Z24" s="2">
        <v>2.9955109056622665E-2</v>
      </c>
      <c r="AA24" s="2">
        <v>0.18699369936993698</v>
      </c>
      <c r="AB24" s="2">
        <v>0.94373600700866345</v>
      </c>
      <c r="AC24" s="2">
        <v>0.2157183082349097</v>
      </c>
      <c r="AD24" s="2">
        <v>1.6426102866436268E-2</v>
      </c>
      <c r="AE24" s="2">
        <v>5.5933942115264958E-2</v>
      </c>
      <c r="AF24" s="2">
        <v>0.81490852471778907</v>
      </c>
      <c r="AG24" s="2">
        <v>0.97772693627615903</v>
      </c>
      <c r="AH24" s="2">
        <v>0.54601226993865026</v>
      </c>
      <c r="AI24" s="2">
        <v>0.45398773006134968</v>
      </c>
      <c r="AJ24" s="2">
        <v>0.3090424698323147</v>
      </c>
      <c r="AK24" s="2">
        <v>0.69095753016768535</v>
      </c>
      <c r="AL24" s="2">
        <v>0.52618264609157606</v>
      </c>
      <c r="AM24" s="2">
        <v>0.473817353908424</v>
      </c>
      <c r="AN24" s="2">
        <v>0.60583427544155533</v>
      </c>
      <c r="AO24" s="2">
        <v>0.39416572455844467</v>
      </c>
    </row>
    <row r="25" spans="1:41">
      <c r="A25" s="6" t="s">
        <v>62</v>
      </c>
      <c r="B25" s="2">
        <v>8.1864695849914723E-2</v>
      </c>
      <c r="C25" s="2">
        <v>1.1334565093803298E-2</v>
      </c>
      <c r="D25" s="2">
        <v>2.6419098143236074E-2</v>
      </c>
      <c r="E25" s="2">
        <v>4.5444855031267765E-2</v>
      </c>
      <c r="F25" s="2">
        <v>3.0912450255827176E-3</v>
      </c>
      <c r="G25" s="2">
        <v>6.9286526435474701E-3</v>
      </c>
      <c r="H25" s="2">
        <v>0.88818220579874929</v>
      </c>
      <c r="I25" s="2">
        <v>0.24666003411028994</v>
      </c>
      <c r="J25" s="2">
        <v>0.30013501989766911</v>
      </c>
      <c r="K25" s="2">
        <v>0.98131040363843092</v>
      </c>
      <c r="L25" s="9">
        <v>24493</v>
      </c>
      <c r="M25" s="2">
        <v>0.71337449758257121</v>
      </c>
      <c r="N25" s="9">
        <v>1168</v>
      </c>
      <c r="O25" s="2">
        <v>3.4018756917341408E-2</v>
      </c>
      <c r="P25" s="9">
        <v>8673</v>
      </c>
      <c r="Q25" s="2">
        <v>0.25260674550008738</v>
      </c>
      <c r="R25" s="9">
        <v>15959</v>
      </c>
      <c r="S25" s="2">
        <v>0.43580010922992901</v>
      </c>
      <c r="T25" s="9">
        <v>1983</v>
      </c>
      <c r="U25" s="2">
        <v>5.4150737302020753E-2</v>
      </c>
      <c r="V25" s="9">
        <v>18678</v>
      </c>
      <c r="W25" s="2">
        <v>0.51004915346805024</v>
      </c>
      <c r="X25" s="2">
        <v>0.11439530196979218</v>
      </c>
      <c r="Y25" s="2">
        <v>1.6470959098431711E-2</v>
      </c>
      <c r="Z25" s="2">
        <v>3.5167697818300231E-2</v>
      </c>
      <c r="AA25" s="2">
        <v>0.27073552425665104</v>
      </c>
      <c r="AB25" s="2">
        <v>0.9172219374679651</v>
      </c>
      <c r="AC25" s="2">
        <v>0.17364859254338619</v>
      </c>
      <c r="AD25" s="2">
        <v>1.5884476534296029E-2</v>
      </c>
      <c r="AE25" s="2">
        <v>5.7745091139418676E-2</v>
      </c>
      <c r="AF25" s="2">
        <v>0.70535267633816912</v>
      </c>
      <c r="AG25" s="2">
        <v>0.96710775047258979</v>
      </c>
      <c r="AH25" s="2">
        <v>0.64509394572025047</v>
      </c>
      <c r="AI25" s="2">
        <v>0.35490605427974947</v>
      </c>
      <c r="AJ25" s="2">
        <v>0.42788113070790046</v>
      </c>
      <c r="AK25" s="2">
        <v>0.57211886929209954</v>
      </c>
      <c r="AL25" s="2">
        <v>0.59192128430864832</v>
      </c>
      <c r="AM25" s="2">
        <v>0.40807871569135162</v>
      </c>
      <c r="AN25" s="2">
        <v>0.63429453177741346</v>
      </c>
      <c r="AO25" s="2">
        <v>0.36570546822258654</v>
      </c>
    </row>
    <row r="26" spans="1:41">
      <c r="A26" s="6" t="s">
        <v>63</v>
      </c>
      <c r="B26" s="2">
        <v>0.14111365369946605</v>
      </c>
      <c r="C26" s="2">
        <v>9.1533180778032037E-3</v>
      </c>
      <c r="D26" s="2">
        <v>6.0240963855421686E-2</v>
      </c>
      <c r="E26" s="2">
        <v>6.331045003813883E-2</v>
      </c>
      <c r="F26" s="2">
        <v>8.3905415713196041E-3</v>
      </c>
      <c r="G26" s="2">
        <v>2.0594965675057208E-2</v>
      </c>
      <c r="H26" s="2">
        <v>0.64988558352402748</v>
      </c>
      <c r="I26" s="2">
        <v>0</v>
      </c>
      <c r="J26" s="2">
        <v>0</v>
      </c>
      <c r="K26" s="2">
        <v>0.78718535469107553</v>
      </c>
      <c r="L26" s="9">
        <v>1043</v>
      </c>
      <c r="M26" s="2">
        <v>0.6186239620403321</v>
      </c>
      <c r="N26" s="9">
        <v>63</v>
      </c>
      <c r="O26" s="2">
        <v>3.7366548042704624E-2</v>
      </c>
      <c r="P26" s="9">
        <v>580</v>
      </c>
      <c r="Q26" s="2">
        <v>0.34400948991696323</v>
      </c>
      <c r="R26" s="9">
        <v>551</v>
      </c>
      <c r="S26" s="2">
        <v>0.35095541401273883</v>
      </c>
      <c r="T26" s="9">
        <v>66</v>
      </c>
      <c r="U26" s="2">
        <v>4.2038216560509552E-2</v>
      </c>
      <c r="V26" s="9">
        <v>953</v>
      </c>
      <c r="W26" s="2">
        <v>0.60700636942675157</v>
      </c>
      <c r="X26" s="2">
        <v>0.14971378247468076</v>
      </c>
      <c r="Y26" s="2">
        <v>2.365930599369085E-2</v>
      </c>
      <c r="Z26" s="2">
        <v>7.1482317531978937E-2</v>
      </c>
      <c r="AA26" s="2">
        <v>0.45192307692307693</v>
      </c>
      <c r="AB26" s="2">
        <v>0.8970588235294118</v>
      </c>
      <c r="AC26" s="2">
        <v>0.20396862021227505</v>
      </c>
      <c r="AD26" s="2">
        <v>2.3622047244094488E-2</v>
      </c>
      <c r="AE26" s="2">
        <v>0.1115702479338843</v>
      </c>
      <c r="AF26" s="2">
        <v>0.7021276595744681</v>
      </c>
      <c r="AG26" s="2">
        <v>0.99122807017543857</v>
      </c>
      <c r="AH26" s="2">
        <v>0.6</v>
      </c>
      <c r="AI26" s="2">
        <v>0.4</v>
      </c>
      <c r="AJ26" s="2">
        <v>0.49873417721518987</v>
      </c>
      <c r="AK26" s="2">
        <v>0.50126582278481013</v>
      </c>
      <c r="AL26" s="2">
        <v>0.55675675675675673</v>
      </c>
      <c r="AM26" s="2">
        <v>0.44324324324324327</v>
      </c>
      <c r="AN26" s="2">
        <v>0.72786885245901645</v>
      </c>
      <c r="AO26" s="2">
        <v>0.27213114754098361</v>
      </c>
    </row>
    <row r="27" spans="1:41">
      <c r="A27" s="6" t="s">
        <v>64</v>
      </c>
      <c r="B27" s="2">
        <v>3.3279716013090023E-2</v>
      </c>
      <c r="C27" s="2">
        <v>3.9658328248932274E-3</v>
      </c>
      <c r="D27" s="2">
        <v>8.5725347049388865E-3</v>
      </c>
      <c r="E27" s="2">
        <v>1.7721448776970437E-2</v>
      </c>
      <c r="F27" s="2">
        <v>2.2741139275611515E-3</v>
      </c>
      <c r="G27" s="2">
        <v>4.7423595318653285E-3</v>
      </c>
      <c r="H27" s="2">
        <v>0.95950967885074046</v>
      </c>
      <c r="I27" s="2">
        <v>0.46372510954573187</v>
      </c>
      <c r="J27" s="2">
        <v>0.62937489600088747</v>
      </c>
      <c r="K27" s="2">
        <v>0.99001608519607298</v>
      </c>
      <c r="L27" s="9">
        <v>29356</v>
      </c>
      <c r="M27" s="2">
        <v>0.73256307239288299</v>
      </c>
      <c r="N27" s="9">
        <v>953</v>
      </c>
      <c r="O27" s="2">
        <v>2.3781598582586778E-2</v>
      </c>
      <c r="P27" s="9">
        <v>9764</v>
      </c>
      <c r="Q27" s="2">
        <v>0.24365532902453024</v>
      </c>
      <c r="R27" s="9">
        <v>20394</v>
      </c>
      <c r="S27" s="2">
        <v>0.46337362537489774</v>
      </c>
      <c r="T27" s="9">
        <v>1501</v>
      </c>
      <c r="U27" s="2">
        <v>3.4104335181314185E-2</v>
      </c>
      <c r="V27" s="9">
        <v>22117</v>
      </c>
      <c r="W27" s="2">
        <v>0.50252203944378804</v>
      </c>
      <c r="X27" s="2">
        <v>0.14410739591711672</v>
      </c>
      <c r="Y27" s="2">
        <v>1.8254028870388756E-2</v>
      </c>
      <c r="Z27" s="2">
        <v>3.7297402851005662E-2</v>
      </c>
      <c r="AA27" s="2">
        <v>0.24373484236054971</v>
      </c>
      <c r="AB27" s="2">
        <v>0.93451476793248944</v>
      </c>
      <c r="AC27" s="2">
        <v>0.22846960997822213</v>
      </c>
      <c r="AD27" s="2">
        <v>1.7014446227929372E-2</v>
      </c>
      <c r="AE27" s="2">
        <v>6.5461483126387887E-2</v>
      </c>
      <c r="AF27" s="2">
        <v>0.79169503063308377</v>
      </c>
      <c r="AG27" s="2">
        <v>0.98449328449328455</v>
      </c>
      <c r="AH27" s="2">
        <v>0.76592890677397718</v>
      </c>
      <c r="AI27" s="2">
        <v>0.23407109322602279</v>
      </c>
      <c r="AJ27" s="2">
        <v>0.32073011734028684</v>
      </c>
      <c r="AK27" s="2">
        <v>0.67926988265971322</v>
      </c>
      <c r="AL27" s="2">
        <v>0.51084990958408683</v>
      </c>
      <c r="AM27" s="2">
        <v>0.48915009041591317</v>
      </c>
      <c r="AN27" s="2">
        <v>0.60014821524146733</v>
      </c>
      <c r="AO27" s="2">
        <v>0.39985178475853267</v>
      </c>
    </row>
    <row r="28" spans="1:41">
      <c r="A28" s="6" t="s">
        <v>65</v>
      </c>
      <c r="B28" s="2">
        <v>9.789297035241469E-2</v>
      </c>
      <c r="C28" s="2">
        <v>1.0628379638262167E-2</v>
      </c>
      <c r="D28" s="2">
        <v>3.3914010378057823E-2</v>
      </c>
      <c r="E28" s="2">
        <v>5.2768972589968301E-2</v>
      </c>
      <c r="F28" s="2">
        <v>5.5938840201379828E-3</v>
      </c>
      <c r="G28" s="2">
        <v>1.0255454036919635E-2</v>
      </c>
      <c r="H28" s="2">
        <v>0.84840574305426064</v>
      </c>
      <c r="I28" s="2">
        <v>1.5849338057057617E-2</v>
      </c>
      <c r="J28" s="2">
        <v>0.25955621853440236</v>
      </c>
      <c r="K28" s="2">
        <v>0.95207906022748456</v>
      </c>
      <c r="L28" s="9">
        <v>4774</v>
      </c>
      <c r="M28" s="2">
        <v>0.70061637804520105</v>
      </c>
      <c r="N28" s="9">
        <v>167</v>
      </c>
      <c r="O28" s="2">
        <v>2.4508365130613444E-2</v>
      </c>
      <c r="P28" s="9">
        <v>1873</v>
      </c>
      <c r="Q28" s="2">
        <v>0.27487525682418551</v>
      </c>
      <c r="R28" s="9">
        <v>2874</v>
      </c>
      <c r="S28" s="2">
        <v>0.4220884123953591</v>
      </c>
      <c r="T28" s="9">
        <v>283</v>
      </c>
      <c r="U28" s="2">
        <v>4.1562637685416362E-2</v>
      </c>
      <c r="V28" s="9">
        <v>3652</v>
      </c>
      <c r="W28" s="2">
        <v>0.53634894991922455</v>
      </c>
      <c r="X28" s="2">
        <v>0.12366644894404528</v>
      </c>
      <c r="Y28" s="2">
        <v>1.6810007818608287E-2</v>
      </c>
      <c r="Z28" s="2">
        <v>4.8064575307283065E-2</v>
      </c>
      <c r="AA28" s="2">
        <v>0.28010471204188481</v>
      </c>
      <c r="AB28" s="2">
        <v>0.91069182389937109</v>
      </c>
      <c r="AC28" s="2">
        <v>0.17916484477481417</v>
      </c>
      <c r="AD28" s="2">
        <v>1.2272367379255741E-2</v>
      </c>
      <c r="AE28" s="2">
        <v>9.016545826361777E-2</v>
      </c>
      <c r="AF28" s="2">
        <v>0.75</v>
      </c>
      <c r="AG28" s="2">
        <v>0.96218020022246942</v>
      </c>
      <c r="AH28" s="2">
        <v>0.68224299065420557</v>
      </c>
      <c r="AI28" s="2">
        <v>0.31775700934579437</v>
      </c>
      <c r="AJ28" s="2">
        <v>0.34048640915593703</v>
      </c>
      <c r="AK28" s="2">
        <v>0.65951359084406291</v>
      </c>
      <c r="AL28" s="2">
        <v>0.5432372505543237</v>
      </c>
      <c r="AM28" s="2">
        <v>0.4567627494456763</v>
      </c>
      <c r="AN28" s="2">
        <v>0.66771539206195551</v>
      </c>
      <c r="AO28" s="2">
        <v>0.33228460793804454</v>
      </c>
    </row>
    <row r="29" spans="1:41">
      <c r="A29" s="6" t="s">
        <v>66</v>
      </c>
      <c r="B29" s="2">
        <v>0.14154912150457807</v>
      </c>
      <c r="C29" s="2">
        <v>1.1383320960158377E-2</v>
      </c>
      <c r="D29" s="2">
        <v>7.9921065614208184E-2</v>
      </c>
      <c r="E29" s="2">
        <v>4.8502845830240039E-2</v>
      </c>
      <c r="F29" s="2">
        <v>5.196733481811433E-3</v>
      </c>
      <c r="G29" s="2">
        <v>1.2868101954961643E-2</v>
      </c>
      <c r="H29" s="2">
        <v>0.72333580796832464</v>
      </c>
      <c r="I29" s="2">
        <v>0</v>
      </c>
      <c r="J29" s="2">
        <v>0</v>
      </c>
      <c r="K29" s="2">
        <v>0.83692155407077451</v>
      </c>
      <c r="L29" s="9">
        <v>2983</v>
      </c>
      <c r="M29" s="2">
        <v>0.61454470539761019</v>
      </c>
      <c r="N29" s="9">
        <v>109</v>
      </c>
      <c r="O29" s="2">
        <v>2.2455706633704161E-2</v>
      </c>
      <c r="P29" s="9">
        <v>1762</v>
      </c>
      <c r="Q29" s="2">
        <v>0.36299958796868564</v>
      </c>
      <c r="R29" s="9">
        <v>1684</v>
      </c>
      <c r="S29" s="2">
        <v>0.36114089641861463</v>
      </c>
      <c r="T29" s="9">
        <v>156</v>
      </c>
      <c r="U29" s="2">
        <v>3.3454857387947672E-2</v>
      </c>
      <c r="V29" s="9">
        <v>2823</v>
      </c>
      <c r="W29" s="2">
        <v>0.60540424619343769</v>
      </c>
      <c r="X29" s="2">
        <v>0.19749458707083203</v>
      </c>
      <c r="Y29" s="2">
        <v>1.7613636363636363E-2</v>
      </c>
      <c r="Z29" s="2">
        <v>0.10955518945634267</v>
      </c>
      <c r="AA29" s="2">
        <v>0.47720364741641336</v>
      </c>
      <c r="AB29" s="2">
        <v>0.93877551020408168</v>
      </c>
      <c r="AC29" s="2">
        <v>0.25795971410006496</v>
      </c>
      <c r="AD29" s="2">
        <v>1.1823273179838207E-2</v>
      </c>
      <c r="AE29" s="2">
        <v>0.16299303944315546</v>
      </c>
      <c r="AF29" s="2">
        <v>0.75886524822695034</v>
      </c>
      <c r="AG29" s="2">
        <v>0.96825396825396826</v>
      </c>
      <c r="AH29" s="2">
        <v>0.64150943396226412</v>
      </c>
      <c r="AI29" s="2">
        <v>0.35849056603773582</v>
      </c>
      <c r="AJ29" s="2">
        <v>0.45953757225433528</v>
      </c>
      <c r="AK29" s="2">
        <v>0.54046242774566478</v>
      </c>
      <c r="AL29" s="2">
        <v>0.51991614255765195</v>
      </c>
      <c r="AM29" s="2">
        <v>0.48008385744234799</v>
      </c>
      <c r="AN29" s="2">
        <v>0.68965517241379315</v>
      </c>
      <c r="AO29" s="2">
        <v>0.31034482758620691</v>
      </c>
    </row>
    <row r="30" spans="1:41">
      <c r="A30" s="6" t="s">
        <v>67</v>
      </c>
      <c r="B30" s="2">
        <v>4.707375465112925E-2</v>
      </c>
      <c r="C30" s="2">
        <v>4.1535665868643453E-3</v>
      </c>
      <c r="D30" s="2">
        <v>1.6657077100115075E-2</v>
      </c>
      <c r="E30" s="2">
        <v>2.3392656263520724E-2</v>
      </c>
      <c r="F30" s="2">
        <v>3.057486515330699E-3</v>
      </c>
      <c r="G30" s="2">
        <v>6.4322593671579794E-3</v>
      </c>
      <c r="H30" s="2">
        <v>0.92287057601892175</v>
      </c>
      <c r="I30" s="2">
        <v>0.31604603536300441</v>
      </c>
      <c r="J30" s="2">
        <v>0.50480256136606194</v>
      </c>
      <c r="K30" s="2">
        <v>0.99172171103868012</v>
      </c>
      <c r="L30" s="8">
        <v>29693</v>
      </c>
      <c r="M30" s="2">
        <v>0.74377536195581384</v>
      </c>
      <c r="N30" s="8">
        <v>666</v>
      </c>
      <c r="O30" s="2">
        <v>1.6682530935323882E-2</v>
      </c>
      <c r="P30" s="8">
        <v>9563</v>
      </c>
      <c r="Q30" s="2">
        <v>0.23954210710886228</v>
      </c>
      <c r="R30" s="8">
        <v>18982</v>
      </c>
      <c r="S30" s="2">
        <v>0.45953470356113973</v>
      </c>
      <c r="T30" s="8">
        <v>1139</v>
      </c>
      <c r="U30" s="2">
        <v>2.7574018931415981E-2</v>
      </c>
      <c r="V30" s="8">
        <v>21186</v>
      </c>
      <c r="W30" s="2">
        <v>0.51289127750744423</v>
      </c>
      <c r="X30" s="2">
        <v>0.14101918232900601</v>
      </c>
      <c r="Y30" s="2">
        <v>1.5590200445434299E-2</v>
      </c>
      <c r="Z30" s="2">
        <v>3.6199830872308596E-2</v>
      </c>
      <c r="AA30" s="2">
        <v>0.20865345733926405</v>
      </c>
      <c r="AB30" s="2">
        <v>0.93710259494758552</v>
      </c>
      <c r="AC30" s="2">
        <v>0.22740524781341107</v>
      </c>
      <c r="AD30" s="2">
        <v>1.4040183974824498E-2</v>
      </c>
      <c r="AE30" s="2">
        <v>6.7925911119994672E-2</v>
      </c>
      <c r="AF30" s="2">
        <v>0.82017712745475546</v>
      </c>
      <c r="AG30" s="2">
        <v>0.98144356283593548</v>
      </c>
      <c r="AH30" s="2">
        <v>0.60446780551905388</v>
      </c>
      <c r="AI30" s="2">
        <v>0.39553219448094612</v>
      </c>
      <c r="AJ30" s="2">
        <v>0.3166347075743049</v>
      </c>
      <c r="AK30" s="2">
        <v>0.6833652924256951</v>
      </c>
      <c r="AL30" s="2">
        <v>0.56615077383924117</v>
      </c>
      <c r="AM30" s="2">
        <v>0.43384922616075888</v>
      </c>
      <c r="AN30" s="2">
        <v>0.63007724894094197</v>
      </c>
      <c r="AO30" s="2">
        <v>0.36992275105905809</v>
      </c>
    </row>
    <row r="31" spans="1:41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>
      <c r="A32" s="11" t="s">
        <v>35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>
      <c r="A33" s="90" t="s">
        <v>182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>
      <c r="A34" s="11" t="s">
        <v>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</sheetData>
  <mergeCells count="44">
    <mergeCell ref="R1:W1"/>
    <mergeCell ref="L1:Q1"/>
    <mergeCell ref="X1:AB1"/>
    <mergeCell ref="AC1:AG1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S2:S3"/>
    <mergeCell ref="U2:U3"/>
    <mergeCell ref="B2:B3"/>
    <mergeCell ref="C2:C3"/>
    <mergeCell ref="D2:D3"/>
    <mergeCell ref="E2:E3"/>
    <mergeCell ref="F2:F3"/>
    <mergeCell ref="C1:G1"/>
    <mergeCell ref="H1:K1"/>
    <mergeCell ref="G2:G3"/>
    <mergeCell ref="H2:H3"/>
    <mergeCell ref="I2:I3"/>
    <mergeCell ref="J2:J3"/>
    <mergeCell ref="K2:K3"/>
    <mergeCell ref="AH1:AO1"/>
    <mergeCell ref="A1:A3"/>
    <mergeCell ref="L2:L3"/>
    <mergeCell ref="N2:N3"/>
    <mergeCell ref="P2:P3"/>
    <mergeCell ref="R2:R3"/>
    <mergeCell ref="T2:T3"/>
    <mergeCell ref="M2:M3"/>
    <mergeCell ref="O2:O3"/>
    <mergeCell ref="Q2:Q3"/>
    <mergeCell ref="AH2:AI2"/>
    <mergeCell ref="AJ2:AK2"/>
    <mergeCell ref="AL2:AM2"/>
    <mergeCell ref="AN2:AO2"/>
    <mergeCell ref="V2:V3"/>
    <mergeCell ref="W2:W3"/>
  </mergeCells>
  <conditionalFormatting sqref="A5:A30 L30:N30 P30:W30">
    <cfRule type="cellIs" dxfId="1" priority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B1" workbookViewId="0">
      <selection activeCell="E14" sqref="E14"/>
    </sheetView>
  </sheetViews>
  <sheetFormatPr baseColWidth="10" defaultColWidth="11.42578125" defaultRowHeight="15"/>
  <cols>
    <col min="1" max="1" width="17.28515625" style="88" customWidth="1"/>
    <col min="2" max="2" width="11.42578125" style="83" customWidth="1"/>
    <col min="3" max="3" width="31.5703125" style="83" customWidth="1"/>
    <col min="4" max="11" width="11.42578125" style="83"/>
    <col min="12" max="16384" width="11.42578125" style="88"/>
  </cols>
  <sheetData>
    <row r="1" spans="1:11">
      <c r="A1" s="141"/>
      <c r="B1" s="125" t="s">
        <v>189</v>
      </c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5" customHeight="1">
      <c r="A2" s="141"/>
      <c r="B2" s="139" t="s">
        <v>132</v>
      </c>
      <c r="C2" s="139" t="s">
        <v>150</v>
      </c>
      <c r="D2" s="125" t="s">
        <v>148</v>
      </c>
      <c r="E2" s="127"/>
      <c r="F2" s="125" t="s">
        <v>149</v>
      </c>
      <c r="G2" s="126"/>
      <c r="H2" s="126"/>
      <c r="I2" s="127"/>
      <c r="J2" s="125" t="s">
        <v>145</v>
      </c>
      <c r="K2" s="127"/>
    </row>
    <row r="3" spans="1:11">
      <c r="A3" s="141"/>
      <c r="B3" s="142"/>
      <c r="C3" s="142"/>
      <c r="D3" s="139" t="s">
        <v>130</v>
      </c>
      <c r="E3" s="139" t="s">
        <v>131</v>
      </c>
      <c r="F3" s="125" t="s">
        <v>147</v>
      </c>
      <c r="G3" s="127"/>
      <c r="H3" s="125" t="s">
        <v>146</v>
      </c>
      <c r="I3" s="127"/>
      <c r="J3" s="139" t="s">
        <v>130</v>
      </c>
      <c r="K3" s="139" t="s">
        <v>131</v>
      </c>
    </row>
    <row r="4" spans="1:11" ht="25.5" customHeight="1">
      <c r="A4" s="141"/>
      <c r="B4" s="140"/>
      <c r="C4" s="140"/>
      <c r="D4" s="140"/>
      <c r="E4" s="140"/>
      <c r="F4" s="102" t="s">
        <v>130</v>
      </c>
      <c r="G4" s="102" t="s">
        <v>131</v>
      </c>
      <c r="H4" s="102" t="s">
        <v>130</v>
      </c>
      <c r="I4" s="102" t="s">
        <v>131</v>
      </c>
      <c r="J4" s="140"/>
      <c r="K4" s="140"/>
    </row>
    <row r="5" spans="1:11">
      <c r="A5" s="17" t="s">
        <v>41</v>
      </c>
      <c r="B5" s="103">
        <v>987008.56571950961</v>
      </c>
      <c r="C5" s="104"/>
      <c r="D5" s="143">
        <v>11.801691176492168</v>
      </c>
      <c r="E5" s="143">
        <v>80.950608229523851</v>
      </c>
      <c r="F5" s="144">
        <v>0.46906578324281811</v>
      </c>
      <c r="G5" s="144">
        <v>0.50599837636519318</v>
      </c>
      <c r="H5" s="144">
        <v>0.53093421675718189</v>
      </c>
      <c r="I5" s="144">
        <v>0.49400162363480676</v>
      </c>
      <c r="J5" s="145" t="s">
        <v>158</v>
      </c>
      <c r="K5" s="145" t="s">
        <v>158</v>
      </c>
    </row>
    <row r="6" spans="1:11">
      <c r="A6" s="6" t="s">
        <v>42</v>
      </c>
      <c r="B6" s="105">
        <v>645054.48140124313</v>
      </c>
      <c r="C6" s="104" t="s">
        <v>151</v>
      </c>
      <c r="D6" s="143">
        <v>9.7764577851729975</v>
      </c>
      <c r="E6" s="143">
        <v>55.539088955393787</v>
      </c>
      <c r="F6" s="146">
        <v>0.53769749611971851</v>
      </c>
      <c r="G6" s="146">
        <v>0.62957787189222747</v>
      </c>
      <c r="H6" s="146">
        <v>0.4623025038802816</v>
      </c>
      <c r="I6" s="146">
        <v>0.37042212810777242</v>
      </c>
      <c r="J6" s="143">
        <v>1.2095152574431234</v>
      </c>
      <c r="K6" s="143">
        <v>1.2416845251975361</v>
      </c>
    </row>
    <row r="7" spans="1:11">
      <c r="A7" s="6" t="s">
        <v>43</v>
      </c>
      <c r="B7" s="105">
        <v>833601.46686168888</v>
      </c>
      <c r="C7" s="104" t="s">
        <v>171</v>
      </c>
      <c r="D7" s="143">
        <v>15.021989958244841</v>
      </c>
      <c r="E7" s="143">
        <v>74.313086768913834</v>
      </c>
      <c r="F7" s="146">
        <v>0.28337933783488378</v>
      </c>
      <c r="G7" s="146">
        <v>0.34841755864375157</v>
      </c>
      <c r="H7" s="146">
        <v>0.71662066216511611</v>
      </c>
      <c r="I7" s="146">
        <v>0.65158244135624843</v>
      </c>
      <c r="J7" s="143">
        <v>32.721943019845668</v>
      </c>
      <c r="K7" s="143">
        <v>32.484390284291578</v>
      </c>
    </row>
    <row r="8" spans="1:11">
      <c r="A8" s="6" t="s">
        <v>44</v>
      </c>
      <c r="B8" s="105">
        <v>449280.27850424132</v>
      </c>
      <c r="C8" s="104" t="s">
        <v>172</v>
      </c>
      <c r="D8" s="143">
        <v>11.397590914241018</v>
      </c>
      <c r="E8" s="143">
        <v>72.052852934530293</v>
      </c>
      <c r="F8" s="146">
        <v>0.40979628349159453</v>
      </c>
      <c r="G8" s="146">
        <v>0.49256884649193</v>
      </c>
      <c r="H8" s="146">
        <v>0.59020371650840542</v>
      </c>
      <c r="I8" s="146">
        <v>0.50743115350807</v>
      </c>
      <c r="J8" s="143">
        <v>3.8297526918360694</v>
      </c>
      <c r="K8" s="143">
        <v>3.7149083634345761</v>
      </c>
    </row>
    <row r="9" spans="1:11">
      <c r="A9" s="6" t="s">
        <v>45</v>
      </c>
      <c r="B9" s="105">
        <v>470601.57341893984</v>
      </c>
      <c r="C9" s="104" t="s">
        <v>172</v>
      </c>
      <c r="D9" s="143">
        <v>8.5994074355987937</v>
      </c>
      <c r="E9" s="143">
        <v>62.339840100524093</v>
      </c>
      <c r="F9" s="146">
        <v>0.29522867898955368</v>
      </c>
      <c r="G9" s="146">
        <v>0.35834484679523188</v>
      </c>
      <c r="H9" s="146">
        <v>0.70477132101044637</v>
      </c>
      <c r="I9" s="146">
        <v>0.64165515320476818</v>
      </c>
      <c r="J9" s="143">
        <v>0.90829428545888369</v>
      </c>
      <c r="K9" s="143">
        <v>0.87425392675468638</v>
      </c>
    </row>
    <row r="10" spans="1:11">
      <c r="A10" s="6" t="s">
        <v>46</v>
      </c>
      <c r="B10" s="105">
        <v>2637975.546569136</v>
      </c>
      <c r="C10" s="104" t="s">
        <v>151</v>
      </c>
      <c r="D10" s="143">
        <v>1.0489384373380872</v>
      </c>
      <c r="E10" s="143">
        <v>100.42658461617901</v>
      </c>
      <c r="F10" s="146">
        <v>0.78860289729675237</v>
      </c>
      <c r="G10" s="146">
        <v>0.79617298131500303</v>
      </c>
      <c r="H10" s="146">
        <v>0.2113971027032476</v>
      </c>
      <c r="I10" s="146">
        <v>0.20382701868499697</v>
      </c>
      <c r="J10" s="143">
        <v>2.9063527618009943</v>
      </c>
      <c r="K10" s="143">
        <v>2.8880462048624178</v>
      </c>
    </row>
    <row r="11" spans="1:11">
      <c r="A11" s="6" t="s">
        <v>47</v>
      </c>
      <c r="B11" s="105">
        <v>1336553.5579672488</v>
      </c>
      <c r="C11" s="104" t="s">
        <v>151</v>
      </c>
      <c r="D11" s="143">
        <v>9.6421171625469029</v>
      </c>
      <c r="E11" s="143">
        <v>73.386163835034537</v>
      </c>
      <c r="F11" s="146">
        <v>0.51073485334613522</v>
      </c>
      <c r="G11" s="146">
        <v>0.55106547205988887</v>
      </c>
      <c r="H11" s="146">
        <v>0.48926514665386484</v>
      </c>
      <c r="I11" s="146">
        <v>0.44893452794011113</v>
      </c>
      <c r="J11" s="143">
        <v>4.7439758587625862</v>
      </c>
      <c r="K11" s="143">
        <v>5.2041903615769316</v>
      </c>
    </row>
    <row r="12" spans="1:11">
      <c r="A12" s="6" t="s">
        <v>48</v>
      </c>
      <c r="B12" s="105">
        <v>471491.50344007014</v>
      </c>
      <c r="C12" s="104" t="s">
        <v>151</v>
      </c>
      <c r="D12" s="143">
        <v>7.1890419870441313</v>
      </c>
      <c r="E12" s="143">
        <v>64.319222140563937</v>
      </c>
      <c r="F12" s="146">
        <v>0.35073405778080863</v>
      </c>
      <c r="G12" s="146">
        <v>0.42890001324899324</v>
      </c>
      <c r="H12" s="146">
        <v>0.64926594221919143</v>
      </c>
      <c r="I12" s="146">
        <v>0.57109998675100682</v>
      </c>
      <c r="J12" s="143">
        <v>0.47721836689780112</v>
      </c>
      <c r="K12" s="143">
        <v>0.46062316840794154</v>
      </c>
    </row>
    <row r="13" spans="1:11">
      <c r="A13" s="6" t="s">
        <v>49</v>
      </c>
      <c r="B13" s="105">
        <v>2020527.3472867312</v>
      </c>
      <c r="C13" s="104" t="s">
        <v>151</v>
      </c>
      <c r="D13" s="143">
        <v>13.040638709110986</v>
      </c>
      <c r="E13" s="143">
        <v>89.974467863170645</v>
      </c>
      <c r="F13" s="146">
        <v>0.65317918859934743</v>
      </c>
      <c r="G13" s="146">
        <v>0.64807752628930348</v>
      </c>
      <c r="H13" s="146">
        <v>0.34682081140065268</v>
      </c>
      <c r="I13" s="146">
        <v>0.35192247371069657</v>
      </c>
      <c r="J13" s="143">
        <v>3.6876511143444946</v>
      </c>
      <c r="K13" s="143">
        <v>3.8082052492798018</v>
      </c>
    </row>
    <row r="14" spans="1:11">
      <c r="A14" s="6" t="s">
        <v>50</v>
      </c>
      <c r="B14" s="105">
        <v>1858018.8392497615</v>
      </c>
      <c r="C14" s="104" t="s">
        <v>151</v>
      </c>
      <c r="D14" s="143">
        <v>8.4200351901384973</v>
      </c>
      <c r="E14" s="143">
        <v>92.909338503557166</v>
      </c>
      <c r="F14" s="146">
        <v>0.59254942146580447</v>
      </c>
      <c r="G14" s="146">
        <v>0.58550992406888425</v>
      </c>
      <c r="H14" s="146">
        <v>0.40745057853419564</v>
      </c>
      <c r="I14" s="146">
        <v>0.41449007593111575</v>
      </c>
      <c r="J14" s="143">
        <v>5.6989159324477248</v>
      </c>
      <c r="K14" s="143">
        <v>5.7417486121834322</v>
      </c>
    </row>
    <row r="15" spans="1:11">
      <c r="A15" s="6" t="s">
        <v>51</v>
      </c>
      <c r="B15" s="105">
        <v>431697.66260550311</v>
      </c>
      <c r="C15" s="104" t="s">
        <v>151</v>
      </c>
      <c r="D15" s="143">
        <v>15.746671231709763</v>
      </c>
      <c r="E15" s="143">
        <v>84.260497297574403</v>
      </c>
      <c r="F15" s="146">
        <v>0.45333490665575477</v>
      </c>
      <c r="G15" s="146">
        <v>0.58351894258881365</v>
      </c>
      <c r="H15" s="146">
        <v>0.54666509334424529</v>
      </c>
      <c r="I15" s="146">
        <v>0.41648105741118635</v>
      </c>
      <c r="J15" s="143">
        <v>5.8594274468068128E-2</v>
      </c>
      <c r="K15" s="143">
        <v>5.853209663814319E-2</v>
      </c>
    </row>
    <row r="16" spans="1:11">
      <c r="A16" s="6" t="s">
        <v>52</v>
      </c>
      <c r="B16" s="105">
        <v>539934.8333186626</v>
      </c>
      <c r="C16" s="104" t="s">
        <v>151</v>
      </c>
      <c r="D16" s="143">
        <v>9.5603971746209382</v>
      </c>
      <c r="E16" s="143">
        <v>76.252258749138505</v>
      </c>
      <c r="F16" s="146">
        <v>0.5220493783783785</v>
      </c>
      <c r="G16" s="146">
        <v>0.61830108996276201</v>
      </c>
      <c r="H16" s="146">
        <v>0.4779506216216215</v>
      </c>
      <c r="I16" s="146">
        <v>0.38169891003723788</v>
      </c>
      <c r="J16" s="143">
        <v>7.7570641298426543E-2</v>
      </c>
      <c r="K16" s="143">
        <v>8.3620479190311181E-2</v>
      </c>
    </row>
    <row r="17" spans="1:11">
      <c r="A17" s="6" t="s">
        <v>53</v>
      </c>
      <c r="B17" s="105">
        <v>2051414.1218634697</v>
      </c>
      <c r="C17" s="104" t="s">
        <v>151</v>
      </c>
      <c r="D17" s="143">
        <v>6.1582473950916095</v>
      </c>
      <c r="E17" s="143">
        <v>95.57207681774193</v>
      </c>
      <c r="F17" s="146">
        <v>0.70236962438450079</v>
      </c>
      <c r="G17" s="146">
        <v>0.71197804447568991</v>
      </c>
      <c r="H17" s="146">
        <v>0.29763037561549932</v>
      </c>
      <c r="I17" s="146">
        <v>0.28802195552430998</v>
      </c>
      <c r="J17" s="143">
        <v>2.2572366423950259</v>
      </c>
      <c r="K17" s="143">
        <v>2.2285892716758462</v>
      </c>
    </row>
    <row r="18" spans="1:11">
      <c r="A18" s="6" t="s">
        <v>54</v>
      </c>
      <c r="B18" s="105">
        <v>447854.99811578187</v>
      </c>
      <c r="C18" s="104" t="s">
        <v>171</v>
      </c>
      <c r="D18" s="143">
        <v>16.012192995797236</v>
      </c>
      <c r="E18" s="143">
        <v>65.028603401399309</v>
      </c>
      <c r="F18" s="146">
        <v>0.19303377564150564</v>
      </c>
      <c r="G18" s="146">
        <v>0.26024794895202319</v>
      </c>
      <c r="H18" s="146">
        <v>0.80696622435849441</v>
      </c>
      <c r="I18" s="146">
        <v>0.73975205104797681</v>
      </c>
      <c r="J18" s="143">
        <v>2.7631667428375688</v>
      </c>
      <c r="K18" s="143">
        <v>2.5887768658942418</v>
      </c>
    </row>
    <row r="19" spans="1:11">
      <c r="A19" s="6" t="s">
        <v>55</v>
      </c>
      <c r="B19" s="105">
        <v>1199655.5317169579</v>
      </c>
      <c r="C19" s="104" t="s">
        <v>151</v>
      </c>
      <c r="D19" s="143">
        <v>7.9824430445844197</v>
      </c>
      <c r="E19" s="143">
        <v>82.044281141600933</v>
      </c>
      <c r="F19" s="146">
        <v>0.50045718347599755</v>
      </c>
      <c r="G19" s="146">
        <v>0.50903744679059859</v>
      </c>
      <c r="H19" s="146">
        <v>0.4995428165240024</v>
      </c>
      <c r="I19" s="146">
        <v>0.49096255320940135</v>
      </c>
      <c r="J19" s="143">
        <v>8.9785578626314582</v>
      </c>
      <c r="K19" s="143">
        <v>8.9662256859410743</v>
      </c>
    </row>
    <row r="20" spans="1:11">
      <c r="A20" s="6" t="s">
        <v>56</v>
      </c>
      <c r="B20" s="105">
        <v>1345990.5323486021</v>
      </c>
      <c r="C20" s="104" t="s">
        <v>151</v>
      </c>
      <c r="D20" s="143">
        <v>18.546958262956736</v>
      </c>
      <c r="E20" s="143">
        <v>117.48896772220535</v>
      </c>
      <c r="F20" s="146">
        <v>0.68626419471730271</v>
      </c>
      <c r="G20" s="146">
        <v>0.70011595254646375</v>
      </c>
      <c r="H20" s="146">
        <v>0.31373580528269723</v>
      </c>
      <c r="I20" s="146">
        <v>0.2998840474535362</v>
      </c>
      <c r="J20" s="143">
        <v>2.0497295129435704</v>
      </c>
      <c r="K20" s="143">
        <v>1.956774364324906</v>
      </c>
    </row>
    <row r="21" spans="1:11">
      <c r="A21" s="6" t="s">
        <v>57</v>
      </c>
      <c r="B21" s="105">
        <v>1055039.4593756404</v>
      </c>
      <c r="C21" s="104" t="s">
        <v>151</v>
      </c>
      <c r="D21" s="143">
        <v>5.8057935760333246</v>
      </c>
      <c r="E21" s="143">
        <v>105.85877093426545</v>
      </c>
      <c r="F21" s="146">
        <v>0.76330662148688611</v>
      </c>
      <c r="G21" s="146">
        <v>0.8079067596684183</v>
      </c>
      <c r="H21" s="146">
        <v>0.23669337851311381</v>
      </c>
      <c r="I21" s="146">
        <v>0.19209324033158159</v>
      </c>
      <c r="J21" s="143">
        <v>0.44550517412575258</v>
      </c>
      <c r="K21" s="143">
        <v>0.44068371415376195</v>
      </c>
    </row>
    <row r="22" spans="1:11">
      <c r="A22" s="6" t="s">
        <v>58</v>
      </c>
      <c r="B22" s="105">
        <v>1243006.5888555935</v>
      </c>
      <c r="C22" s="104" t="s">
        <v>151</v>
      </c>
      <c r="D22" s="143">
        <v>11.106204363436213</v>
      </c>
      <c r="E22" s="143">
        <v>84.428545243783759</v>
      </c>
      <c r="F22" s="146">
        <v>0.57242954612834795</v>
      </c>
      <c r="G22" s="146">
        <v>0.58762372369660254</v>
      </c>
      <c r="H22" s="146">
        <v>0.42757045387165216</v>
      </c>
      <c r="I22" s="146">
        <v>0.41237627630339752</v>
      </c>
      <c r="J22" s="143">
        <v>3.826071136704746</v>
      </c>
      <c r="K22" s="143">
        <v>3.8878893015501008</v>
      </c>
    </row>
    <row r="23" spans="1:11">
      <c r="A23" s="6" t="s">
        <v>59</v>
      </c>
      <c r="B23" s="105">
        <v>336017.65663825121</v>
      </c>
      <c r="C23" s="104" t="s">
        <v>151</v>
      </c>
      <c r="D23" s="143">
        <v>14.576397402874019</v>
      </c>
      <c r="E23" s="143">
        <v>65.023976587526676</v>
      </c>
      <c r="F23" s="146">
        <v>0.30171596944261175</v>
      </c>
      <c r="G23" s="146">
        <v>0.43251857350486517</v>
      </c>
      <c r="H23" s="146">
        <v>0.69828403055738819</v>
      </c>
      <c r="I23" s="146">
        <v>0.56748142649513478</v>
      </c>
      <c r="J23" s="143">
        <v>0.45114108390814844</v>
      </c>
      <c r="K23" s="143">
        <v>0.39986905944103907</v>
      </c>
    </row>
    <row r="24" spans="1:11">
      <c r="A24" s="6" t="s">
        <v>60</v>
      </c>
      <c r="B24" s="105">
        <v>485067.109914809</v>
      </c>
      <c r="C24" s="104" t="s">
        <v>172</v>
      </c>
      <c r="D24" s="143">
        <v>9.9584319623777553</v>
      </c>
      <c r="E24" s="143">
        <v>64.067547587846633</v>
      </c>
      <c r="F24" s="146">
        <v>0.30805599479547802</v>
      </c>
      <c r="G24" s="146">
        <v>0.37456913117486557</v>
      </c>
      <c r="H24" s="146">
        <v>0.69194400520452193</v>
      </c>
      <c r="I24" s="146">
        <v>0.62543086882513443</v>
      </c>
      <c r="J24" s="143">
        <v>0.82868815291120002</v>
      </c>
      <c r="K24" s="143">
        <v>0.78655345961570722</v>
      </c>
    </row>
    <row r="25" spans="1:11">
      <c r="A25" s="6" t="s">
        <v>61</v>
      </c>
      <c r="B25" s="105">
        <v>1352667.5281424115</v>
      </c>
      <c r="C25" s="104" t="s">
        <v>151</v>
      </c>
      <c r="D25" s="143">
        <v>15.206219739407057</v>
      </c>
      <c r="E25" s="143">
        <v>90.653331921821163</v>
      </c>
      <c r="F25" s="146">
        <v>0.61841595673389782</v>
      </c>
      <c r="G25" s="146">
        <v>0.63392369533807513</v>
      </c>
      <c r="H25" s="146">
        <v>0.38158404326610224</v>
      </c>
      <c r="I25" s="146">
        <v>0.36607630466192492</v>
      </c>
      <c r="J25" s="143">
        <v>8.1931606684556311</v>
      </c>
      <c r="K25" s="143">
        <v>8.3174135880217666</v>
      </c>
    </row>
    <row r="26" spans="1:11">
      <c r="A26" s="6" t="s">
        <v>62</v>
      </c>
      <c r="B26" s="105">
        <v>730196.84553028573</v>
      </c>
      <c r="C26" s="104" t="s">
        <v>164</v>
      </c>
      <c r="D26" s="143">
        <v>16.828363471674646</v>
      </c>
      <c r="E26" s="143">
        <v>80.759056178505986</v>
      </c>
      <c r="F26" s="146">
        <v>0.57446429295361745</v>
      </c>
      <c r="G26" s="146">
        <v>0.62685258156670287</v>
      </c>
      <c r="H26" s="146">
        <v>0.42553570704638255</v>
      </c>
      <c r="I26" s="146">
        <v>0.37314741843329718</v>
      </c>
      <c r="J26" s="143">
        <v>2.3871730454323736</v>
      </c>
      <c r="K26" s="143">
        <v>2.3579516525688136</v>
      </c>
    </row>
    <row r="27" spans="1:11">
      <c r="A27" s="6" t="s">
        <v>63</v>
      </c>
      <c r="B27" s="105">
        <v>751551.78703492787</v>
      </c>
      <c r="C27" s="104" t="s">
        <v>151</v>
      </c>
      <c r="D27" s="143">
        <v>6.3117251389380291</v>
      </c>
      <c r="E27" s="143">
        <v>65.543973797289425</v>
      </c>
      <c r="F27" s="146">
        <v>0.40241933393204921</v>
      </c>
      <c r="G27" s="146">
        <v>0.51573175522869619</v>
      </c>
      <c r="H27" s="146">
        <v>0.59758066606795079</v>
      </c>
      <c r="I27" s="146">
        <v>0.48426824477130381</v>
      </c>
      <c r="J27" s="143">
        <v>9.1503436490879914E-2</v>
      </c>
      <c r="K27" s="143">
        <v>0.10206016894041793</v>
      </c>
    </row>
    <row r="28" spans="1:11">
      <c r="A28" s="6" t="s">
        <v>64</v>
      </c>
      <c r="B28" s="105">
        <v>1354000.9214985345</v>
      </c>
      <c r="C28" s="104" t="s">
        <v>151</v>
      </c>
      <c r="D28" s="143">
        <v>10.068846513339281</v>
      </c>
      <c r="E28" s="143">
        <v>80.339588632210422</v>
      </c>
      <c r="F28" s="146">
        <v>0.55729828950512328</v>
      </c>
      <c r="G28" s="146">
        <v>0.55420211980957679</v>
      </c>
      <c r="H28" s="146">
        <v>0.44270171049487678</v>
      </c>
      <c r="I28" s="146">
        <v>0.44579788019042316</v>
      </c>
      <c r="J28" s="143">
        <v>4.4436123732949886</v>
      </c>
      <c r="K28" s="143">
        <v>4.4169083123994213</v>
      </c>
    </row>
    <row r="29" spans="1:11">
      <c r="A29" s="6" t="s">
        <v>65</v>
      </c>
      <c r="B29" s="105">
        <v>2018514.496955245</v>
      </c>
      <c r="C29" s="104" t="s">
        <v>151</v>
      </c>
      <c r="D29" s="143">
        <v>5.0846208224440526</v>
      </c>
      <c r="E29" s="143">
        <v>99.523766361795225</v>
      </c>
      <c r="F29" s="146">
        <v>0.7543773894865542</v>
      </c>
      <c r="G29" s="146">
        <v>0.75334484862294349</v>
      </c>
      <c r="H29" s="146">
        <v>0.24562261051344578</v>
      </c>
      <c r="I29" s="146">
        <v>0.24665515137705646</v>
      </c>
      <c r="J29" s="143">
        <v>1.1496847266929762</v>
      </c>
      <c r="K29" s="143">
        <v>1.18453753706103</v>
      </c>
    </row>
    <row r="30" spans="1:11">
      <c r="A30" s="6" t="s">
        <v>66</v>
      </c>
      <c r="B30" s="105">
        <v>1171753.1189151802</v>
      </c>
      <c r="C30" s="104" t="s">
        <v>151</v>
      </c>
      <c r="D30" s="143">
        <v>5.7069500680679619</v>
      </c>
      <c r="E30" s="143">
        <v>102.50066192631957</v>
      </c>
      <c r="F30" s="146">
        <v>0.76985648542138607</v>
      </c>
      <c r="G30" s="146">
        <v>0.81327398390838102</v>
      </c>
      <c r="H30" s="146">
        <v>0.23014351457861382</v>
      </c>
      <c r="I30" s="146">
        <v>0.18672601609161893</v>
      </c>
      <c r="J30" s="143">
        <v>0.45690388905378798</v>
      </c>
      <c r="K30" s="143">
        <v>0.44423845316995542</v>
      </c>
    </row>
    <row r="31" spans="1:11">
      <c r="A31" s="6" t="s">
        <v>67</v>
      </c>
      <c r="B31" s="105">
        <v>1690340.179147026</v>
      </c>
      <c r="C31" s="104" t="s">
        <v>151</v>
      </c>
      <c r="D31" s="143">
        <v>7.9636812783180799</v>
      </c>
      <c r="E31" s="143">
        <v>92.784327759726608</v>
      </c>
      <c r="F31" s="146">
        <v>0.61592407266393279</v>
      </c>
      <c r="G31" s="146">
        <v>0.60968462560263348</v>
      </c>
      <c r="H31" s="146">
        <v>0.3840759273360671</v>
      </c>
      <c r="I31" s="146">
        <v>0.39031537439736652</v>
      </c>
      <c r="J31" s="143">
        <v>5.3580813475180582</v>
      </c>
      <c r="K31" s="143">
        <v>5.361325293424577</v>
      </c>
    </row>
  </sheetData>
  <mergeCells count="13">
    <mergeCell ref="H3:I3"/>
    <mergeCell ref="J3:J4"/>
    <mergeCell ref="K3:K4"/>
    <mergeCell ref="A1:A4"/>
    <mergeCell ref="B1:K1"/>
    <mergeCell ref="B2:B4"/>
    <mergeCell ref="C2:C4"/>
    <mergeCell ref="D2:E2"/>
    <mergeCell ref="F2:I2"/>
    <mergeCell ref="J2:K2"/>
    <mergeCell ref="D3:D4"/>
    <mergeCell ref="E3:E4"/>
    <mergeCell ref="F3:G3"/>
  </mergeCells>
  <conditionalFormatting sqref="A6:A31">
    <cfRule type="cellIs" dxfId="0" priority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Ficha General_Dpto</vt:lpstr>
      <vt:lpstr>Ficha Educación_Dpto</vt:lpstr>
      <vt:lpstr>Ficha Salud_Dpto</vt:lpstr>
      <vt:lpstr>Ficha Cond de Vida y Ocup_Dpto</vt:lpstr>
      <vt:lpstr>Producto Bruto PGB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Bertolino</dc:creator>
  <cp:lastModifiedBy>Aldana Bambicha</cp:lastModifiedBy>
  <dcterms:created xsi:type="dcterms:W3CDTF">2017-03-30T12:10:45Z</dcterms:created>
  <dcterms:modified xsi:type="dcterms:W3CDTF">2023-10-27T22:52:32Z</dcterms:modified>
</cp:coreProperties>
</file>