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agina Wep\Turismo\3 trim 2020\"/>
    </mc:Choice>
  </mc:AlternateContent>
  <bookViews>
    <workbookView xWindow="0" yWindow="0" windowWidth="19200" windowHeight="6470" tabRatio="760" activeTab="1"/>
  </bookViews>
  <sheets>
    <sheet name="Indice" sheetId="15" r:id="rId1"/>
    <sheet name="Cuadro 1" sheetId="3" r:id="rId2"/>
    <sheet name="Cuadro 2" sheetId="4" r:id="rId3"/>
    <sheet name="Cuadro 3" sheetId="5" r:id="rId4"/>
    <sheet name="Cuadro 4" sheetId="6" r:id="rId5"/>
    <sheet name="Cuadro 5" sheetId="7" r:id="rId6"/>
    <sheet name="Cuadro 6" sheetId="8" r:id="rId7"/>
    <sheet name="Cuadro 7" sheetId="9" r:id="rId8"/>
    <sheet name="Cuadro 8" sheetId="10" r:id="rId9"/>
    <sheet name="Cuadro 9" sheetId="11" r:id="rId10"/>
    <sheet name="Cuadro 10" sheetId="12" r:id="rId11"/>
    <sheet name="Cuadro 11" sheetId="13" r:id="rId12"/>
    <sheet name="Cuadro 12" sheetId="14" r:id="rId13"/>
  </sheets>
  <calcPr calcId="162913"/>
</workbook>
</file>

<file path=xl/calcChain.xml><?xml version="1.0" encoding="utf-8"?>
<calcChain xmlns="http://schemas.openxmlformats.org/spreadsheetml/2006/main">
  <c r="B65" i="5" l="1"/>
  <c r="C65" i="5"/>
  <c r="C59" i="5"/>
  <c r="D71" i="5" l="1"/>
  <c r="C71" i="5"/>
  <c r="B71" i="5"/>
  <c r="BF48" i="4" l="1"/>
  <c r="BF47" i="4"/>
  <c r="BF46" i="4"/>
  <c r="BF45" i="4"/>
  <c r="BF39" i="4"/>
  <c r="BF38" i="4"/>
  <c r="BF37" i="4"/>
  <c r="BF36" i="4"/>
  <c r="BF30" i="4"/>
  <c r="BF29" i="4"/>
  <c r="BF26" i="4"/>
  <c r="BF25" i="4"/>
  <c r="BF24" i="4"/>
  <c r="BF23" i="4"/>
  <c r="BF19" i="4"/>
  <c r="BF18" i="4"/>
  <c r="BF17" i="4"/>
  <c r="BF47" i="3"/>
  <c r="BF46" i="3"/>
  <c r="BF45" i="3"/>
  <c r="BF44" i="3"/>
  <c r="BF38" i="3"/>
  <c r="BF37" i="3"/>
  <c r="BF36" i="3"/>
  <c r="BF35" i="3"/>
  <c r="BF29" i="3"/>
  <c r="BF28" i="3"/>
  <c r="BF25" i="3"/>
  <c r="BF24" i="3"/>
  <c r="BF23" i="3"/>
  <c r="BF22" i="3"/>
  <c r="BF19" i="3"/>
  <c r="BF18" i="3"/>
  <c r="BF17" i="3"/>
  <c r="BF44" i="4" l="1"/>
  <c r="BF35" i="4"/>
  <c r="BF13" i="4"/>
  <c r="BF43" i="3"/>
  <c r="BF34" i="3"/>
  <c r="BF13" i="3"/>
  <c r="D66" i="5"/>
  <c r="D65" i="5" s="1"/>
  <c r="BB13" i="4"/>
  <c r="A16" i="15" l="1"/>
  <c r="A15" i="15"/>
  <c r="A14" i="15"/>
  <c r="A13" i="15"/>
  <c r="A12" i="15"/>
  <c r="A11" i="15"/>
  <c r="BA48" i="4" l="1"/>
  <c r="BA47" i="4"/>
  <c r="BA46" i="4"/>
  <c r="BA45" i="4"/>
  <c r="BA39" i="4"/>
  <c r="BA38" i="4"/>
  <c r="BA37" i="4"/>
  <c r="BA36" i="4"/>
  <c r="BA30" i="4"/>
  <c r="BA29" i="4"/>
  <c r="BA26" i="4"/>
  <c r="BA25" i="4"/>
  <c r="BA24" i="4"/>
  <c r="BA23" i="4"/>
  <c r="BA19" i="4"/>
  <c r="BA18" i="4"/>
  <c r="BA17" i="4"/>
  <c r="BA13" i="4" l="1"/>
  <c r="BA35" i="4"/>
  <c r="BA44" i="4"/>
  <c r="BA47" i="3"/>
  <c r="BA46" i="3"/>
  <c r="BA45" i="3"/>
  <c r="BA44" i="3"/>
  <c r="BA38" i="3"/>
  <c r="BA37" i="3"/>
  <c r="BA36" i="3"/>
  <c r="BA35" i="3"/>
  <c r="BA29" i="3"/>
  <c r="BA28" i="3"/>
  <c r="BA25" i="3"/>
  <c r="BA24" i="3"/>
  <c r="BA23" i="3"/>
  <c r="BA22" i="3"/>
  <c r="BA19" i="3"/>
  <c r="BA18" i="3"/>
  <c r="BA17" i="3"/>
  <c r="BA34" i="3" l="1"/>
  <c r="BA43" i="3"/>
  <c r="BA13" i="3"/>
  <c r="AY13" i="3"/>
  <c r="AS15" i="4" l="1"/>
  <c r="D60" i="5"/>
  <c r="W12" i="13"/>
  <c r="V12" i="13"/>
  <c r="B59" i="5"/>
  <c r="D59" i="5" s="1"/>
  <c r="AW13" i="4"/>
  <c r="AX13" i="3"/>
  <c r="AW13" i="3"/>
  <c r="AX13" i="4" l="1"/>
  <c r="C17" i="14"/>
  <c r="C16" i="14"/>
  <c r="C15" i="14"/>
  <c r="C14" i="14"/>
  <c r="C13" i="14"/>
  <c r="C12" i="14"/>
  <c r="T12" i="13" l="1"/>
  <c r="S12" i="13"/>
  <c r="R12" i="13"/>
  <c r="Q12" i="13"/>
  <c r="O12" i="13"/>
  <c r="N12" i="13"/>
  <c r="M12" i="13"/>
  <c r="H12" i="13"/>
  <c r="D18" i="12" l="1"/>
  <c r="C18" i="12"/>
  <c r="D17" i="12"/>
  <c r="C17" i="12"/>
  <c r="D16" i="12"/>
  <c r="C16" i="12"/>
  <c r="D15" i="12"/>
  <c r="C15" i="12"/>
  <c r="D14" i="12"/>
  <c r="C14" i="12"/>
  <c r="D13" i="12"/>
  <c r="C13" i="12"/>
  <c r="D12" i="12"/>
  <c r="C12" i="12"/>
  <c r="S16" i="9" l="1"/>
  <c r="G16" i="9"/>
  <c r="B13" i="9"/>
  <c r="AO13" i="6" l="1"/>
  <c r="AN13" i="6"/>
  <c r="AM13" i="6"/>
  <c r="AL13" i="6"/>
  <c r="AJ13" i="6"/>
  <c r="AI13" i="6"/>
  <c r="AH13" i="6"/>
  <c r="AG13" i="6"/>
  <c r="Z13" i="6"/>
  <c r="Y13" i="6"/>
  <c r="W13" i="6"/>
  <c r="U13" i="6"/>
  <c r="T13" i="6"/>
  <c r="P13" i="6"/>
  <c r="M13" i="6"/>
  <c r="K13" i="6"/>
  <c r="F13" i="6"/>
  <c r="B11" i="5" l="1"/>
  <c r="C11" i="5"/>
  <c r="D11" i="5" s="1"/>
  <c r="D12" i="5"/>
  <c r="D13" i="5"/>
  <c r="D14" i="5"/>
  <c r="D15" i="5"/>
  <c r="B17" i="5"/>
  <c r="D17" i="5" s="1"/>
  <c r="C17" i="5"/>
  <c r="D18" i="5"/>
  <c r="D19" i="5"/>
  <c r="D20" i="5"/>
  <c r="D21" i="5"/>
  <c r="B23" i="5"/>
  <c r="C23" i="5"/>
  <c r="D24" i="5"/>
  <c r="D26" i="5"/>
  <c r="D27" i="5"/>
  <c r="D32" i="5"/>
  <c r="D33" i="5"/>
  <c r="B35" i="5"/>
  <c r="C35" i="5"/>
  <c r="D36" i="5"/>
  <c r="D38" i="5"/>
  <c r="D39" i="5"/>
  <c r="B41" i="5"/>
  <c r="C41" i="5"/>
  <c r="D41" i="5"/>
  <c r="B47" i="5"/>
  <c r="C47" i="5"/>
  <c r="D47" i="5"/>
  <c r="D56" i="5"/>
  <c r="B57" i="5"/>
  <c r="C57" i="5"/>
  <c r="C53" i="5" s="1"/>
  <c r="D23" i="5" l="1"/>
  <c r="D35" i="5"/>
  <c r="D57" i="5"/>
  <c r="B53" i="5"/>
  <c r="D53" i="5" s="1"/>
  <c r="B13" i="4"/>
  <c r="C13" i="4"/>
  <c r="D13" i="4"/>
  <c r="E13" i="4"/>
  <c r="F13" i="4"/>
  <c r="H13" i="4"/>
  <c r="I13" i="4"/>
  <c r="J13" i="4"/>
  <c r="K13" i="4"/>
  <c r="L13" i="4"/>
  <c r="Q13" i="4"/>
  <c r="T13" i="4"/>
  <c r="U13" i="4"/>
  <c r="V13" i="4"/>
  <c r="W13" i="4"/>
  <c r="Z13" i="4"/>
  <c r="AA13" i="4"/>
  <c r="AB13" i="4"/>
  <c r="AC13" i="4"/>
  <c r="AD13" i="4"/>
  <c r="AF13" i="4"/>
  <c r="AG13" i="4"/>
  <c r="AH13" i="4"/>
  <c r="AI13" i="4"/>
  <c r="AJ13" i="4"/>
  <c r="AL13" i="4"/>
  <c r="AM13" i="4"/>
  <c r="AN13" i="4"/>
  <c r="AO13" i="4"/>
  <c r="AP13" i="4"/>
  <c r="AR13" i="4"/>
  <c r="AS13" i="4"/>
  <c r="AT13" i="4"/>
  <c r="AU13" i="4"/>
  <c r="R17" i="4"/>
  <c r="AV17" i="4"/>
  <c r="R18" i="4"/>
  <c r="AV18" i="4"/>
  <c r="AV19" i="4"/>
  <c r="R23" i="4"/>
  <c r="X23" i="4"/>
  <c r="AV23" i="4"/>
  <c r="R24" i="4"/>
  <c r="X24" i="4"/>
  <c r="AV24" i="4"/>
  <c r="R25" i="4"/>
  <c r="X25" i="4"/>
  <c r="AV25" i="4"/>
  <c r="R26" i="4"/>
  <c r="X26" i="4"/>
  <c r="AV26" i="4"/>
  <c r="R29" i="4"/>
  <c r="X29" i="4"/>
  <c r="AV29" i="4"/>
  <c r="R30" i="4"/>
  <c r="X30" i="4"/>
  <c r="AV30" i="4"/>
  <c r="B35" i="4"/>
  <c r="C35" i="4"/>
  <c r="D35" i="4"/>
  <c r="E35" i="4"/>
  <c r="F35" i="4"/>
  <c r="H35" i="4"/>
  <c r="I35" i="4"/>
  <c r="K35" i="4"/>
  <c r="L35" i="4"/>
  <c r="N35" i="4"/>
  <c r="Q35" i="4"/>
  <c r="T35" i="4"/>
  <c r="U35" i="4"/>
  <c r="V35" i="4"/>
  <c r="W35" i="4"/>
  <c r="Z35" i="4"/>
  <c r="AB35" i="4"/>
  <c r="AC35" i="4"/>
  <c r="AD35" i="4"/>
  <c r="AH35" i="4"/>
  <c r="AI35" i="4"/>
  <c r="AJ35" i="4"/>
  <c r="AM35" i="4"/>
  <c r="AN35" i="4"/>
  <c r="AO35" i="4"/>
  <c r="AP35" i="4"/>
  <c r="AR35" i="4"/>
  <c r="AS35" i="4"/>
  <c r="AT35" i="4"/>
  <c r="AU35" i="4"/>
  <c r="R36" i="4"/>
  <c r="X36" i="4"/>
  <c r="AV36" i="4"/>
  <c r="R37" i="4"/>
  <c r="X37" i="4"/>
  <c r="AV37" i="4"/>
  <c r="R38" i="4"/>
  <c r="X38" i="4"/>
  <c r="AV38" i="4"/>
  <c r="R39" i="4"/>
  <c r="X39" i="4"/>
  <c r="AV39" i="4"/>
  <c r="B44" i="4"/>
  <c r="C44" i="4"/>
  <c r="D44" i="4"/>
  <c r="E44" i="4"/>
  <c r="F44" i="4"/>
  <c r="H44" i="4"/>
  <c r="I44" i="4"/>
  <c r="J44" i="4"/>
  <c r="K44" i="4"/>
  <c r="L44" i="4"/>
  <c r="N44" i="4"/>
  <c r="Q44" i="4"/>
  <c r="R44" i="4" s="1"/>
  <c r="T44" i="4"/>
  <c r="U44" i="4"/>
  <c r="V44" i="4"/>
  <c r="X44" i="4" s="1"/>
  <c r="W44" i="4"/>
  <c r="Z44" i="4"/>
  <c r="AB44" i="4"/>
  <c r="AC44" i="4"/>
  <c r="AD44" i="4"/>
  <c r="AH44" i="4"/>
  <c r="AR44" i="4"/>
  <c r="AS44" i="4"/>
  <c r="AT44" i="4"/>
  <c r="AU44" i="4"/>
  <c r="R45" i="4"/>
  <c r="X45" i="4"/>
  <c r="AV45" i="4"/>
  <c r="R46" i="4"/>
  <c r="X46" i="4"/>
  <c r="AV46" i="4"/>
  <c r="R47" i="4"/>
  <c r="X47" i="4"/>
  <c r="AV47" i="4"/>
  <c r="R48" i="4"/>
  <c r="X48" i="4"/>
  <c r="AV48" i="4"/>
  <c r="X13" i="4" l="1"/>
  <c r="AV13" i="4"/>
  <c r="AV44" i="4"/>
  <c r="R13" i="4"/>
  <c r="R35" i="4"/>
  <c r="X35" i="4"/>
  <c r="AV35" i="4"/>
  <c r="AV47" i="3"/>
  <c r="AV46" i="3"/>
  <c r="AV45" i="3"/>
  <c r="AV44" i="3"/>
  <c r="AV38" i="3"/>
  <c r="AV37" i="3"/>
  <c r="AV36" i="3"/>
  <c r="AV35" i="3"/>
  <c r="AV29" i="3"/>
  <c r="AV28" i="3"/>
  <c r="AV23" i="3"/>
  <c r="AV24" i="3"/>
  <c r="AV25" i="3"/>
  <c r="AV22" i="3"/>
  <c r="AV18" i="3"/>
  <c r="AV19" i="3"/>
  <c r="AV17" i="3"/>
  <c r="AU13" i="3"/>
  <c r="AU34" i="3"/>
  <c r="AU43" i="3"/>
  <c r="AV34" i="3" l="1"/>
  <c r="AV43" i="3"/>
  <c r="AV13" i="3"/>
  <c r="AT43" i="3"/>
  <c r="AT34" i="3"/>
  <c r="AT13" i="3"/>
  <c r="AS43" i="3" l="1"/>
  <c r="AR43" i="3"/>
  <c r="AS13" i="3" l="1"/>
  <c r="AS34" i="3"/>
  <c r="AR34" i="3" l="1"/>
  <c r="AR13" i="3"/>
  <c r="AP34" i="3"/>
  <c r="AO34" i="3"/>
  <c r="AP13" i="3"/>
  <c r="AO13" i="3"/>
  <c r="AM13" i="3"/>
  <c r="AN13" i="3"/>
  <c r="AM34" i="3"/>
  <c r="AN34" i="3"/>
  <c r="AL34" i="3"/>
  <c r="AL13" i="3"/>
  <c r="AJ13" i="3"/>
  <c r="AJ34" i="3"/>
  <c r="AI13" i="3"/>
  <c r="AI34" i="3"/>
  <c r="AH34" i="3"/>
  <c r="AH43" i="3"/>
  <c r="AH13" i="3"/>
  <c r="AG13" i="3"/>
  <c r="AF13" i="3"/>
  <c r="AD13" i="3" l="1"/>
  <c r="AD34" i="3"/>
  <c r="AD43" i="3"/>
  <c r="AC13" i="3"/>
  <c r="AC34" i="3"/>
  <c r="AC43" i="3"/>
  <c r="AB43" i="3"/>
  <c r="AB34" i="3"/>
  <c r="AB13" i="3"/>
  <c r="D13" i="3"/>
  <c r="K13" i="3"/>
  <c r="T13" i="3"/>
  <c r="X47" i="3"/>
  <c r="R47" i="3"/>
  <c r="X46" i="3"/>
  <c r="R46" i="3"/>
  <c r="X45" i="3"/>
  <c r="R45" i="3"/>
  <c r="X44" i="3"/>
  <c r="R44" i="3"/>
  <c r="W43" i="3"/>
  <c r="V43" i="3"/>
  <c r="U43" i="3"/>
  <c r="T43" i="3"/>
  <c r="Q43" i="3"/>
  <c r="N43" i="3"/>
  <c r="K43" i="3"/>
  <c r="J43" i="3"/>
  <c r="I43" i="3"/>
  <c r="H43" i="3"/>
  <c r="F43" i="3"/>
  <c r="E43" i="3"/>
  <c r="D43" i="3"/>
  <c r="C43" i="3"/>
  <c r="B43" i="3"/>
  <c r="X38" i="3"/>
  <c r="R38" i="3"/>
  <c r="X37" i="3"/>
  <c r="R37" i="3"/>
  <c r="X36" i="3"/>
  <c r="R36" i="3"/>
  <c r="X35" i="3"/>
  <c r="R35" i="3"/>
  <c r="W34" i="3"/>
  <c r="V34" i="3"/>
  <c r="T34" i="3"/>
  <c r="Q34" i="3"/>
  <c r="N34" i="3"/>
  <c r="K34" i="3"/>
  <c r="I34" i="3"/>
  <c r="H34" i="3"/>
  <c r="F34" i="3"/>
  <c r="E34" i="3"/>
  <c r="D34" i="3"/>
  <c r="C34" i="3"/>
  <c r="B34" i="3"/>
  <c r="X29" i="3"/>
  <c r="R29" i="3"/>
  <c r="X28" i="3"/>
  <c r="R28" i="3"/>
  <c r="X25" i="3"/>
  <c r="R25" i="3"/>
  <c r="X24" i="3"/>
  <c r="R24" i="3"/>
  <c r="X23" i="3"/>
  <c r="R23" i="3"/>
  <c r="X22" i="3"/>
  <c r="R22" i="3"/>
  <c r="X18" i="3"/>
  <c r="R18" i="3"/>
  <c r="X17" i="3"/>
  <c r="R17" i="3"/>
  <c r="W13" i="3"/>
  <c r="V13" i="3"/>
  <c r="U13" i="3"/>
  <c r="Q13" i="3"/>
  <c r="N13" i="3"/>
  <c r="J13" i="3"/>
  <c r="I13" i="3"/>
  <c r="H13" i="3"/>
  <c r="F13" i="3"/>
  <c r="E13" i="3"/>
  <c r="C13" i="3"/>
  <c r="B13" i="3"/>
  <c r="R34" i="3" l="1"/>
  <c r="R13" i="3"/>
  <c r="X34" i="3"/>
  <c r="R43" i="3"/>
  <c r="X43" i="3"/>
  <c r="X13" i="3"/>
  <c r="BO7" i="4"/>
</calcChain>
</file>

<file path=xl/sharedStrings.xml><?xml version="1.0" encoding="utf-8"?>
<sst xmlns="http://schemas.openxmlformats.org/spreadsheetml/2006/main" count="1270" uniqueCount="161">
  <si>
    <t>Principales variables</t>
  </si>
  <si>
    <t>I - 2010</t>
  </si>
  <si>
    <t>II - 2010</t>
  </si>
  <si>
    <t>III - 2010</t>
  </si>
  <si>
    <t>IV - 2010</t>
  </si>
  <si>
    <t>Anual 2010</t>
  </si>
  <si>
    <t>I - 2011</t>
  </si>
  <si>
    <t>II - 2011</t>
  </si>
  <si>
    <t>III - 2011</t>
  </si>
  <si>
    <t>IV - 2011</t>
  </si>
  <si>
    <t>Anual 2011</t>
  </si>
  <si>
    <t>Turistas</t>
  </si>
  <si>
    <t>Total</t>
  </si>
  <si>
    <t>Motivo del viaje</t>
  </si>
  <si>
    <t>Vacaciones / ocio</t>
  </si>
  <si>
    <t>Visita a familiares o amigos</t>
  </si>
  <si>
    <t>Tipo de alojamiento</t>
  </si>
  <si>
    <t>Casa de familiares o amigos</t>
  </si>
  <si>
    <t>Hotel 1,2 y 3 estrellas</t>
  </si>
  <si>
    <t>Hotel 4 y 5 estrellas</t>
  </si>
  <si>
    <t>Organización del viaje</t>
  </si>
  <si>
    <t xml:space="preserve">Con paquete </t>
  </si>
  <si>
    <t>Sin Paquete</t>
  </si>
  <si>
    <t>Pernoctaciones por tipo de alojamiento</t>
  </si>
  <si>
    <t>Dólares</t>
  </si>
  <si>
    <t>turistas financiados por cuenta de terceros.</t>
  </si>
  <si>
    <t>Fuente: Indec - Eti</t>
  </si>
  <si>
    <r>
      <t>Otro</t>
    </r>
    <r>
      <rPr>
        <vertAlign val="superscript"/>
        <sz val="8"/>
        <color theme="1"/>
        <rFont val="Tahoma"/>
        <family val="2"/>
      </rPr>
      <t>2</t>
    </r>
  </si>
  <si>
    <r>
      <t>Gasto total</t>
    </r>
    <r>
      <rPr>
        <b/>
        <vertAlign val="superscript"/>
        <sz val="8"/>
        <color theme="1"/>
        <rFont val="Tahoma"/>
        <family val="2"/>
      </rPr>
      <t>3</t>
    </r>
  </si>
  <si>
    <t>1  Incluye viajes de estudio, religiosos, tratamientos de salud, etc.</t>
  </si>
  <si>
    <t>2  Incluye casa propia, alquiler de cabañas, departamentos, etc., cruceros, bed &amp; breakfast, entre otros.</t>
  </si>
  <si>
    <t>3 El gasto total equivale al consumo turístico, ya que incluye una estimación del gasto en bienes y servicios de aquellos</t>
  </si>
  <si>
    <t>I - 2012</t>
  </si>
  <si>
    <t>II- 2012</t>
  </si>
  <si>
    <t>III- 2012</t>
  </si>
  <si>
    <t>Anual 2012</t>
  </si>
  <si>
    <t>Noches</t>
  </si>
  <si>
    <t>IV-2012</t>
  </si>
  <si>
    <t>I - 2013</t>
  </si>
  <si>
    <t>II- 2013</t>
  </si>
  <si>
    <t>III- 2013</t>
  </si>
  <si>
    <t>IV- 2013</t>
  </si>
  <si>
    <t>Anual 2013</t>
  </si>
  <si>
    <t>I - 2014</t>
  </si>
  <si>
    <r>
      <t>Negocios y Otros</t>
    </r>
    <r>
      <rPr>
        <vertAlign val="superscript"/>
        <sz val="8"/>
        <color theme="1"/>
        <rFont val="Tahoma"/>
        <family val="2"/>
      </rPr>
      <t>1</t>
    </r>
  </si>
  <si>
    <t>II- 2014</t>
  </si>
  <si>
    <t xml:space="preserve">Turismo </t>
  </si>
  <si>
    <t>receptivo</t>
  </si>
  <si>
    <t>III - 2014</t>
  </si>
  <si>
    <t>IV-2014</t>
  </si>
  <si>
    <t>Anual 2014</t>
  </si>
  <si>
    <t>I - 2015</t>
  </si>
  <si>
    <t>II - 2015</t>
  </si>
  <si>
    <t>III- 2015</t>
  </si>
  <si>
    <t>IV- 2015</t>
  </si>
  <si>
    <t>s/d</t>
  </si>
  <si>
    <t>Anual 2015</t>
  </si>
  <si>
    <t>I - 2016</t>
  </si>
  <si>
    <t>II - 2016</t>
  </si>
  <si>
    <t>III- 2016</t>
  </si>
  <si>
    <t>IV- 2016</t>
  </si>
  <si>
    <t>Anual 2016</t>
  </si>
  <si>
    <t>I - 2017</t>
  </si>
  <si>
    <t>II - 2017</t>
  </si>
  <si>
    <t>III- 2017</t>
  </si>
  <si>
    <t>IV- 2017</t>
  </si>
  <si>
    <t>Anual 2017</t>
  </si>
  <si>
    <t>II- 2017</t>
  </si>
  <si>
    <t>IV - 2016</t>
  </si>
  <si>
    <t>IV - 2015</t>
  </si>
  <si>
    <t>III - 2015</t>
  </si>
  <si>
    <t>III- 2014</t>
  </si>
  <si>
    <t>IV-2013</t>
  </si>
  <si>
    <t>III-2013</t>
  </si>
  <si>
    <t>II-2013</t>
  </si>
  <si>
    <t>III - 2012</t>
  </si>
  <si>
    <t>II - 2012</t>
  </si>
  <si>
    <t>emisivo</t>
  </si>
  <si>
    <t xml:space="preserve">Cuadro 2: Turismo internacional emisivo. Principales variables. Aeropuerto Internacional de Córdoba. </t>
  </si>
  <si>
    <t>Trimestre 4</t>
  </si>
  <si>
    <t>Trimestre 3</t>
  </si>
  <si>
    <t>Trimestre 2</t>
  </si>
  <si>
    <t>Trimestre 1</t>
  </si>
  <si>
    <t>Año 2017</t>
  </si>
  <si>
    <t>Año 2016</t>
  </si>
  <si>
    <t xml:space="preserve">Trimestre 4  </t>
  </si>
  <si>
    <t>Año 2015</t>
  </si>
  <si>
    <t xml:space="preserve">Trimestre 2  </t>
  </si>
  <si>
    <t xml:space="preserve">Trimestre 1 </t>
  </si>
  <si>
    <t>Año 2014</t>
  </si>
  <si>
    <t>Año 2013</t>
  </si>
  <si>
    <t xml:space="preserve">Trimestre 3  </t>
  </si>
  <si>
    <t>Año 2012</t>
  </si>
  <si>
    <t>Año 2011</t>
  </si>
  <si>
    <t>Año 2010</t>
  </si>
  <si>
    <t>Saldo</t>
  </si>
  <si>
    <t xml:space="preserve">Turismo emisivo </t>
  </si>
  <si>
    <t>Turismo receptivo</t>
  </si>
  <si>
    <t xml:space="preserve">Cuadro 3. Turistas internacionales por condición de receptivo o emisivo. Aeropuerto Internacional de Córdoba. </t>
  </si>
  <si>
    <t xml:space="preserve">Cuadro 4. Turismo Receptivo. Turistas según país de residencia habitual.  Aeropuerto Internacional de Córdoba.  </t>
  </si>
  <si>
    <t>Pais de residencia Habitual</t>
  </si>
  <si>
    <t>Llegada de turistas</t>
  </si>
  <si>
    <t>I</t>
  </si>
  <si>
    <t>II</t>
  </si>
  <si>
    <t>III</t>
  </si>
  <si>
    <t>IV</t>
  </si>
  <si>
    <t>Brasil</t>
  </si>
  <si>
    <t>Chile</t>
  </si>
  <si>
    <t>EEUU, Canada y México</t>
  </si>
  <si>
    <t>Resto de América</t>
  </si>
  <si>
    <t>Europa y Resto del Mundo</t>
  </si>
  <si>
    <t xml:space="preserve">Cuadro 5. Turismo receptivo. Estadía promedio según país de residencia habitual.  Aeropuerto Internacional de Córdoba.  </t>
  </si>
  <si>
    <t>Estadía promedio</t>
  </si>
  <si>
    <t xml:space="preserve">Cuadro 6. Turismo receptivo. Gasto promedio diario en dólares según pais de residencia habitual.  Aeropuerto Internacional de Córdoba. </t>
  </si>
  <si>
    <t>Gasto promedio diario</t>
  </si>
  <si>
    <t>U$S</t>
  </si>
  <si>
    <t>EEUU, Canadá y México</t>
  </si>
  <si>
    <t>Principales destinos en el exterior</t>
  </si>
  <si>
    <t>Salida de turistas</t>
  </si>
  <si>
    <t>Caribe</t>
  </si>
  <si>
    <t>EEUU y Canadá</t>
  </si>
  <si>
    <t>Resto América</t>
  </si>
  <si>
    <t xml:space="preserve"> Europa y Resto del Mundo</t>
  </si>
  <si>
    <t>Europa y Resto del mundo</t>
  </si>
  <si>
    <t>///</t>
  </si>
  <si>
    <t xml:space="preserve">Principales destinos </t>
  </si>
  <si>
    <t>Ciudad de Córdoba</t>
  </si>
  <si>
    <t xml:space="preserve">Cuadro 1: Turismo internacional receptivo. Principales variables. Aeropuerto Internacional de Córdoba. </t>
  </si>
  <si>
    <t>Indice</t>
  </si>
  <si>
    <r>
      <t xml:space="preserve">Resto País </t>
    </r>
    <r>
      <rPr>
        <vertAlign val="superscript"/>
        <sz val="8"/>
        <color theme="1"/>
        <rFont val="Tahoma"/>
        <family val="2"/>
      </rPr>
      <t>(1)</t>
    </r>
  </si>
  <si>
    <t>INDICE</t>
  </si>
  <si>
    <t>Gasto Total (miles)</t>
  </si>
  <si>
    <t>I - 2018</t>
  </si>
  <si>
    <t>II - 2018</t>
  </si>
  <si>
    <t>II- 2018</t>
  </si>
  <si>
    <t>Año 2018</t>
  </si>
  <si>
    <t>III- 2018</t>
  </si>
  <si>
    <t>IV- 2018</t>
  </si>
  <si>
    <t>Anual 2018</t>
  </si>
  <si>
    <t xml:space="preserve">Cuadro 7. Turismo  Emisivo. Turistas según país de residencia habitual.  Aeropuerto Internacional de Córdoba.  </t>
  </si>
  <si>
    <t xml:space="preserve">Cuadro 8. Turismo Emisivo.  Estadía Promedio. Aeropuerto Internacional de Córdoba.  </t>
  </si>
  <si>
    <t xml:space="preserve">Cuadro 9. Turismo emisivo.  Gasto Promedio diario. Aeropuerto Internacional de Córdoba. </t>
  </si>
  <si>
    <t xml:space="preserve">Cuadro 10. Turismo emisivo.   Gasto Total. Aeropuerto Internacional de Córdoba. </t>
  </si>
  <si>
    <t xml:space="preserve">Cuadro 11. Turismo receptivo. Princiaples destinos. Aeropuerto Internacional de Córdoba. </t>
  </si>
  <si>
    <t xml:space="preserve">Cuadro 12. Turismo receptivo.   Gasto Total. Aeropuerto Internacional de Córdoba. </t>
  </si>
  <si>
    <t>Otros América</t>
  </si>
  <si>
    <t>I - 2019</t>
  </si>
  <si>
    <t>Año 2019</t>
  </si>
  <si>
    <t>Gasto Total</t>
  </si>
  <si>
    <t>II - 2019</t>
  </si>
  <si>
    <t>III - 2019</t>
  </si>
  <si>
    <t>IV- 2019</t>
  </si>
  <si>
    <t>Anual 2019</t>
  </si>
  <si>
    <t>I - 2020</t>
  </si>
  <si>
    <t>(1) Incluye el resto de la provincia de Córdoba, más las regiones del Norte, Cuyo, Litoral, Ciudad de Buenos Aires, etc. Hasta el primer trimestre de 2020 que se presenta de manera separada</t>
  </si>
  <si>
    <t>Resto de Córdoba</t>
  </si>
  <si>
    <t>Año 2020</t>
  </si>
  <si>
    <t>II - 2020</t>
  </si>
  <si>
    <t>III - 2020</t>
  </si>
  <si>
    <t>IV - 2020</t>
  </si>
  <si>
    <t>Anual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</si>
</sst>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sz val="8"/>
      <color theme="1"/>
      <name val="Tahoma"/>
      <family val="2"/>
    </font>
    <font>
      <b/>
      <sz val="8"/>
      <color theme="1"/>
      <name val="Tahoma"/>
      <family val="2"/>
    </font>
    <font>
      <vertAlign val="superscript"/>
      <sz val="8"/>
      <color theme="1"/>
      <name val="Tahoma"/>
      <family val="2"/>
    </font>
    <font>
      <b/>
      <vertAlign val="superscript"/>
      <sz val="8"/>
      <color theme="1"/>
      <name val="Tahoma"/>
      <family val="2"/>
    </font>
    <font>
      <sz val="11"/>
      <color theme="1"/>
      <name val="Calibri"/>
      <family val="2"/>
      <scheme val="minor"/>
    </font>
    <font>
      <b/>
      <i/>
      <sz val="8"/>
      <color theme="1"/>
      <name val="Tahoma"/>
      <family val="2"/>
    </font>
    <font>
      <sz val="10"/>
      <name val="Arial"/>
      <family val="2"/>
    </font>
    <font>
      <sz val="8"/>
      <color rgb="FF1F497D"/>
      <name val="Tahoma"/>
      <family val="2"/>
    </font>
    <font>
      <sz val="8"/>
      <name val="Tahoma"/>
      <family val="2"/>
    </font>
    <font>
      <sz val="8"/>
      <name val="Arial"/>
      <family val="2"/>
    </font>
    <font>
      <b/>
      <sz val="8"/>
      <color theme="3"/>
      <name val="Tahoma"/>
      <family val="2"/>
    </font>
    <font>
      <sz val="8"/>
      <color theme="3"/>
      <name val="Tahoma"/>
      <family val="2"/>
    </font>
    <font>
      <u/>
      <sz val="11"/>
      <color theme="10"/>
      <name val="Calibri"/>
      <family val="2"/>
      <scheme val="minor"/>
    </font>
    <font>
      <u/>
      <sz val="11"/>
      <color rgb="FFFF0000"/>
      <name val="Calibri"/>
      <family val="2"/>
      <scheme val="minor"/>
    </font>
    <font>
      <b/>
      <sz val="12"/>
      <color theme="1"/>
      <name val="Tahoma"/>
      <family val="2"/>
    </font>
    <font>
      <b/>
      <sz val="10"/>
      <color theme="1"/>
      <name val="Tahoma"/>
      <family val="2"/>
    </font>
    <font>
      <b/>
      <sz val="10"/>
      <name val="Tahoma"/>
      <family val="2"/>
    </font>
    <font>
      <sz val="10"/>
      <name val="Tahoma"/>
      <family val="2"/>
    </font>
    <font>
      <b/>
      <sz val="10"/>
      <color theme="3"/>
      <name val="Tahoma"/>
      <family val="2"/>
    </font>
    <font>
      <sz val="11"/>
      <color theme="1"/>
      <name val="Tahoma"/>
      <family val="2"/>
    </font>
    <font>
      <u/>
      <sz val="11"/>
      <color theme="10"/>
      <name val="Tahoma"/>
      <family val="2"/>
    </font>
    <font>
      <b/>
      <sz val="8"/>
      <color rgb="FF1F497D"/>
      <name val="Tahoma"/>
      <family val="2"/>
    </font>
  </fonts>
  <fills count="9">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indexed="65"/>
        <bgColor indexed="64"/>
      </patternFill>
    </fill>
    <fill>
      <patternFill patternType="solid">
        <fgColor rgb="FFCEDAE8"/>
        <bgColor rgb="FF000000"/>
      </patternFill>
    </fill>
    <fill>
      <patternFill patternType="solid">
        <fgColor theme="8" tint="0.79998168889431442"/>
        <bgColor indexed="64"/>
      </patternFill>
    </fill>
    <fill>
      <patternFill patternType="solid">
        <fgColor rgb="FF9AB3CC"/>
        <bgColor rgb="FF000000"/>
      </patternFill>
    </fill>
  </fills>
  <borders count="9">
    <border>
      <left/>
      <right/>
      <top/>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auto="1"/>
      </top>
      <bottom style="thin">
        <color auto="1"/>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5" fillId="0" borderId="0"/>
    <xf numFmtId="0" fontId="7" fillId="0" borderId="0"/>
    <xf numFmtId="9" fontId="5" fillId="0" borderId="0" applyFont="0" applyFill="0" applyBorder="0" applyAlignment="0" applyProtection="0"/>
    <xf numFmtId="0" fontId="10" fillId="0" borderId="0"/>
    <xf numFmtId="0" fontId="13" fillId="0" borderId="0" applyNumberFormat="0" applyFill="0" applyBorder="0" applyAlignment="0" applyProtection="0"/>
  </cellStyleXfs>
  <cellXfs count="260">
    <xf numFmtId="0" fontId="0" fillId="0" borderId="0" xfId="0"/>
    <xf numFmtId="0" fontId="1" fillId="2" borderId="0" xfId="0" applyFont="1" applyFill="1"/>
    <xf numFmtId="0" fontId="1" fillId="2" borderId="0" xfId="0" applyFont="1" applyFill="1" applyAlignment="1">
      <alignment horizontal="left" indent="1"/>
    </xf>
    <xf numFmtId="0" fontId="1" fillId="3" borderId="0" xfId="0" applyFont="1" applyFill="1" applyBorder="1" applyAlignment="1"/>
    <xf numFmtId="3" fontId="2" fillId="3" borderId="1" xfId="0" applyNumberFormat="1" applyFont="1" applyFill="1" applyBorder="1" applyAlignment="1">
      <alignment horizontal="center" wrapText="1"/>
    </xf>
    <xf numFmtId="3" fontId="2" fillId="3" borderId="1" xfId="0" applyNumberFormat="1" applyFont="1" applyFill="1" applyBorder="1" applyAlignment="1">
      <alignment horizontal="right" wrapText="1"/>
    </xf>
    <xf numFmtId="0" fontId="1" fillId="3" borderId="0" xfId="0" applyFont="1" applyFill="1" applyBorder="1"/>
    <xf numFmtId="3" fontId="2" fillId="3" borderId="1" xfId="0" applyNumberFormat="1" applyFont="1" applyFill="1" applyBorder="1" applyAlignment="1">
      <alignment horizontal="right"/>
    </xf>
    <xf numFmtId="0" fontId="2" fillId="3" borderId="0" xfId="0" applyFont="1" applyFill="1" applyBorder="1" applyAlignment="1"/>
    <xf numFmtId="3" fontId="1" fillId="3" borderId="0" xfId="0" applyNumberFormat="1" applyFont="1" applyFill="1" applyBorder="1" applyAlignment="1">
      <alignment horizontal="left"/>
    </xf>
    <xf numFmtId="3" fontId="1" fillId="3" borderId="0" xfId="0" applyNumberFormat="1" applyFont="1" applyFill="1" applyBorder="1"/>
    <xf numFmtId="3" fontId="1" fillId="3" borderId="0" xfId="0" applyNumberFormat="1" applyFont="1" applyFill="1" applyBorder="1" applyAlignment="1">
      <alignment horizontal="right" vertical="top" wrapText="1"/>
    </xf>
    <xf numFmtId="3" fontId="1" fillId="3" borderId="0" xfId="0" applyNumberFormat="1" applyFont="1" applyFill="1" applyBorder="1" applyAlignment="1"/>
    <xf numFmtId="3" fontId="2" fillId="3" borderId="0" xfId="0" applyNumberFormat="1" applyFont="1" applyFill="1" applyBorder="1" applyAlignment="1">
      <alignment horizontal="left"/>
    </xf>
    <xf numFmtId="3" fontId="1" fillId="3" borderId="0" xfId="0" applyNumberFormat="1" applyFont="1" applyFill="1" applyBorder="1" applyAlignment="1">
      <alignment horizontal="right"/>
    </xf>
    <xf numFmtId="3" fontId="1" fillId="3" borderId="0" xfId="0" applyNumberFormat="1" applyFont="1" applyFill="1" applyBorder="1" applyAlignment="1">
      <alignment horizontal="right" wrapText="1"/>
    </xf>
    <xf numFmtId="3" fontId="2" fillId="3" borderId="0" xfId="0" applyNumberFormat="1" applyFont="1" applyFill="1" applyBorder="1" applyAlignment="1">
      <alignment horizontal="right"/>
    </xf>
    <xf numFmtId="3" fontId="2" fillId="4" borderId="3" xfId="0" applyNumberFormat="1" applyFont="1" applyFill="1" applyBorder="1" applyAlignment="1">
      <alignment horizontal="center" vertical="center" wrapText="1"/>
    </xf>
    <xf numFmtId="3" fontId="2" fillId="4" borderId="2" xfId="0" applyNumberFormat="1" applyFont="1" applyFill="1" applyBorder="1" applyAlignment="1">
      <alignment horizontal="center" wrapText="1"/>
    </xf>
    <xf numFmtId="3" fontId="2" fillId="4" borderId="2" xfId="0" applyNumberFormat="1" applyFont="1" applyFill="1" applyBorder="1" applyAlignment="1">
      <alignment horizontal="right" wrapText="1"/>
    </xf>
    <xf numFmtId="0" fontId="1" fillId="5" borderId="0" xfId="0" applyFont="1" applyFill="1"/>
    <xf numFmtId="3" fontId="2" fillId="4" borderId="0" xfId="0" applyNumberFormat="1" applyFont="1" applyFill="1" applyBorder="1" applyAlignment="1">
      <alignment horizontal="right" wrapText="1"/>
    </xf>
    <xf numFmtId="3" fontId="2" fillId="3" borderId="5" xfId="0" applyNumberFormat="1" applyFont="1" applyFill="1" applyBorder="1" applyAlignment="1">
      <alignment horizontal="right" wrapText="1"/>
    </xf>
    <xf numFmtId="0" fontId="2" fillId="3" borderId="0" xfId="0" applyFont="1" applyFill="1" applyBorder="1" applyAlignment="1">
      <alignment horizontal="center"/>
    </xf>
    <xf numFmtId="3" fontId="6" fillId="3" borderId="0" xfId="0" applyNumberFormat="1" applyFont="1" applyFill="1" applyBorder="1" applyAlignment="1">
      <alignment horizontal="right" vertical="top" wrapText="1"/>
    </xf>
    <xf numFmtId="3" fontId="6" fillId="3" borderId="0" xfId="0" applyNumberFormat="1" applyFont="1" applyFill="1" applyBorder="1" applyAlignment="1"/>
    <xf numFmtId="0" fontId="6" fillId="3" borderId="0" xfId="0" applyFont="1" applyFill="1" applyBorder="1"/>
    <xf numFmtId="3" fontId="6" fillId="3" borderId="0" xfId="0" applyNumberFormat="1" applyFont="1" applyFill="1" applyBorder="1"/>
    <xf numFmtId="3" fontId="6" fillId="3" borderId="0" xfId="0" applyNumberFormat="1" applyFont="1" applyFill="1" applyBorder="1" applyAlignment="1">
      <alignment horizontal="right" wrapText="1"/>
    </xf>
    <xf numFmtId="0" fontId="1" fillId="3" borderId="2" xfId="0" applyFont="1" applyFill="1" applyBorder="1" applyAlignment="1"/>
    <xf numFmtId="3" fontId="1" fillId="3"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0" fontId="1" fillId="2" borderId="0" xfId="0" applyFont="1" applyFill="1" applyBorder="1"/>
    <xf numFmtId="0" fontId="1" fillId="5" borderId="0" xfId="0" applyFont="1" applyFill="1" applyBorder="1"/>
    <xf numFmtId="0" fontId="2" fillId="3" borderId="0" xfId="0" applyFont="1" applyFill="1" applyBorder="1" applyAlignment="1">
      <alignment vertical="center"/>
    </xf>
    <xf numFmtId="3" fontId="2" fillId="3" borderId="0" xfId="0" applyNumberFormat="1" applyFont="1" applyFill="1" applyBorder="1" applyAlignment="1">
      <alignment vertical="center"/>
    </xf>
    <xf numFmtId="3" fontId="6" fillId="3" borderId="0" xfId="0" applyNumberFormat="1" applyFont="1" applyFill="1" applyBorder="1" applyAlignment="1">
      <alignment vertical="center"/>
    </xf>
    <xf numFmtId="0" fontId="2" fillId="5" borderId="0" xfId="0" applyFont="1" applyFill="1" applyAlignment="1">
      <alignment vertical="center"/>
    </xf>
    <xf numFmtId="3" fontId="6" fillId="3" borderId="2" xfId="0" applyNumberFormat="1" applyFont="1" applyFill="1" applyBorder="1" applyAlignment="1">
      <alignment vertical="center"/>
    </xf>
    <xf numFmtId="3" fontId="2" fillId="3" borderId="0" xfId="0" applyNumberFormat="1" applyFont="1" applyFill="1" applyBorder="1" applyAlignment="1">
      <alignment horizontal="right" wrapText="1"/>
    </xf>
    <xf numFmtId="3" fontId="2" fillId="4" borderId="0"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1" fillId="4" borderId="0" xfId="0" applyFont="1" applyFill="1" applyBorder="1" applyAlignment="1"/>
    <xf numFmtId="3" fontId="2" fillId="4" borderId="0" xfId="0" applyNumberFormat="1" applyFont="1" applyFill="1" applyBorder="1" applyAlignment="1">
      <alignment wrapText="1"/>
    </xf>
    <xf numFmtId="3" fontId="6" fillId="3" borderId="2" xfId="0" applyNumberFormat="1" applyFont="1" applyFill="1" applyBorder="1" applyAlignment="1">
      <alignment horizontal="right" vertical="top" wrapText="1"/>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0" xfId="0" applyNumberFormat="1" applyFont="1" applyFill="1" applyBorder="1" applyAlignment="1">
      <alignment horizontal="center" vertical="center" wrapText="1"/>
    </xf>
    <xf numFmtId="3" fontId="2" fillId="4" borderId="0" xfId="0" applyNumberFormat="1" applyFont="1" applyFill="1" applyBorder="1" applyAlignment="1">
      <alignment horizontal="center" wrapText="1"/>
    </xf>
    <xf numFmtId="0" fontId="2" fillId="3" borderId="4" xfId="0" applyFont="1" applyFill="1" applyBorder="1" applyAlignment="1">
      <alignment horizontal="center"/>
    </xf>
    <xf numFmtId="3" fontId="2" fillId="4" borderId="0" xfId="0" applyNumberFormat="1" applyFont="1" applyFill="1" applyBorder="1" applyAlignment="1">
      <alignment vertical="center" wrapText="1"/>
    </xf>
    <xf numFmtId="0" fontId="2" fillId="3" borderId="4" xfId="0" applyFont="1" applyFill="1" applyBorder="1" applyAlignment="1">
      <alignment horizontal="right"/>
    </xf>
    <xf numFmtId="3" fontId="2" fillId="4" borderId="1" xfId="0" applyNumberFormat="1" applyFont="1" applyFill="1" applyBorder="1" applyAlignment="1">
      <alignment horizontal="center" vertical="center" wrapText="1"/>
    </xf>
    <xf numFmtId="0" fontId="2" fillId="3" borderId="4" xfId="0" applyFont="1" applyFill="1" applyBorder="1" applyAlignment="1">
      <alignment horizontal="center"/>
    </xf>
    <xf numFmtId="3" fontId="2" fillId="4" borderId="1" xfId="0" applyNumberFormat="1" applyFont="1" applyFill="1" applyBorder="1" applyAlignment="1">
      <alignment horizontal="center" vertical="center" wrapText="1"/>
    </xf>
    <xf numFmtId="0" fontId="2" fillId="3" borderId="4" xfId="0" applyFont="1" applyFill="1" applyBorder="1" applyAlignment="1">
      <alignment horizontal="center"/>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3" borderId="0" xfId="0" applyNumberFormat="1" applyFont="1" applyFill="1" applyBorder="1" applyAlignment="1">
      <alignment horizontal="right" vertical="center"/>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3" borderId="4" xfId="0" applyFont="1" applyFill="1" applyBorder="1" applyAlignment="1">
      <alignment horizontal="right" wrapText="1"/>
    </xf>
    <xf numFmtId="3" fontId="2" fillId="4" borderId="0" xfId="0" applyNumberFormat="1" applyFont="1" applyFill="1" applyBorder="1" applyAlignment="1">
      <alignment horizontal="center" vertical="center" wrapText="1"/>
    </xf>
    <xf numFmtId="3" fontId="2" fillId="4" borderId="0" xfId="0" applyNumberFormat="1" applyFont="1" applyFill="1" applyBorder="1" applyAlignment="1">
      <alignment horizontal="center" wrapText="1"/>
    </xf>
    <xf numFmtId="0" fontId="2" fillId="2" borderId="0" xfId="0" applyFont="1" applyFill="1" applyBorder="1" applyAlignment="1">
      <alignment horizontal="left" vertical="top" wrapText="1"/>
    </xf>
    <xf numFmtId="3" fontId="2" fillId="4" borderId="0"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0" xfId="0" applyNumberFormat="1" applyFont="1" applyFill="1" applyBorder="1" applyAlignment="1">
      <alignment horizontal="center" wrapText="1"/>
    </xf>
    <xf numFmtId="0" fontId="2" fillId="3" borderId="4" xfId="0" applyFont="1" applyFill="1" applyBorder="1" applyAlignment="1">
      <alignment horizontal="center"/>
    </xf>
    <xf numFmtId="3" fontId="1" fillId="3" borderId="2" xfId="0" applyNumberFormat="1" applyFont="1" applyFill="1" applyBorder="1" applyAlignment="1">
      <alignment horizontal="right"/>
    </xf>
    <xf numFmtId="0" fontId="2" fillId="5" borderId="0" xfId="0" applyFont="1" applyFill="1"/>
    <xf numFmtId="3" fontId="2" fillId="3" borderId="0" xfId="0" applyNumberFormat="1" applyFont="1" applyFill="1" applyBorder="1"/>
    <xf numFmtId="3" fontId="2" fillId="3" borderId="0" xfId="0" applyNumberFormat="1" applyFont="1" applyFill="1" applyBorder="1" applyAlignment="1"/>
    <xf numFmtId="3" fontId="2" fillId="3" borderId="0" xfId="0" applyNumberFormat="1" applyFont="1" applyFill="1"/>
    <xf numFmtId="0" fontId="1" fillId="3" borderId="0" xfId="0" applyFont="1" applyFill="1" applyAlignment="1"/>
    <xf numFmtId="0" fontId="1" fillId="3" borderId="0" xfId="0" applyFont="1" applyFill="1"/>
    <xf numFmtId="3" fontId="8" fillId="6" borderId="0" xfId="0" applyNumberFormat="1" applyFont="1" applyFill="1" applyAlignment="1">
      <alignment horizontal="right" wrapText="1"/>
    </xf>
    <xf numFmtId="0" fontId="2" fillId="3" borderId="0" xfId="0" applyFont="1" applyFill="1" applyBorder="1" applyAlignment="1">
      <alignment horizontal="center" vertical="center"/>
    </xf>
    <xf numFmtId="3" fontId="8" fillId="6" borderId="0" xfId="0" applyNumberFormat="1" applyFont="1" applyFill="1"/>
    <xf numFmtId="3" fontId="1" fillId="3" borderId="0" xfId="0" applyNumberFormat="1" applyFont="1" applyFill="1"/>
    <xf numFmtId="3" fontId="6" fillId="3" borderId="0" xfId="0" applyNumberFormat="1" applyFont="1" applyFill="1" applyBorder="1" applyAlignment="1">
      <alignment horizontal="right" vertical="center" wrapText="1"/>
    </xf>
    <xf numFmtId="3" fontId="2" fillId="4" borderId="1" xfId="0" applyNumberFormat="1" applyFont="1" applyFill="1" applyBorder="1" applyAlignment="1">
      <alignment vertical="center" wrapText="1"/>
    </xf>
    <xf numFmtId="3" fontId="2" fillId="4" borderId="1" xfId="0" applyNumberFormat="1" applyFont="1" applyFill="1" applyBorder="1" applyAlignment="1">
      <alignment horizontal="center" wrapText="1"/>
    </xf>
    <xf numFmtId="0" fontId="9" fillId="2" borderId="0" xfId="0" applyFont="1" applyFill="1"/>
    <xf numFmtId="3" fontId="1" fillId="3" borderId="0" xfId="0" applyNumberFormat="1" applyFont="1" applyFill="1" applyAlignment="1">
      <alignment horizontal="center"/>
    </xf>
    <xf numFmtId="3" fontId="1" fillId="3" borderId="0" xfId="4" applyNumberFormat="1" applyFont="1" applyFill="1" applyBorder="1" applyAlignment="1">
      <alignment horizontal="center" vertical="center"/>
    </xf>
    <xf numFmtId="10" fontId="1" fillId="5" borderId="0" xfId="3" applyNumberFormat="1" applyFont="1" applyFill="1"/>
    <xf numFmtId="3" fontId="2" fillId="3" borderId="0" xfId="0" applyNumberFormat="1" applyFont="1" applyFill="1" applyAlignment="1">
      <alignment horizontal="center"/>
    </xf>
    <xf numFmtId="0" fontId="2" fillId="3" borderId="0" xfId="0" applyFont="1" applyFill="1" applyBorder="1"/>
    <xf numFmtId="3" fontId="2" fillId="3" borderId="0" xfId="4" applyNumberFormat="1" applyFont="1" applyFill="1" applyBorder="1" applyAlignment="1">
      <alignment horizontal="center" vertical="center"/>
    </xf>
    <xf numFmtId="9" fontId="1" fillId="5" borderId="0" xfId="3" applyFont="1" applyFill="1"/>
    <xf numFmtId="0" fontId="2" fillId="4" borderId="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7" xfId="0" applyFont="1" applyFill="1" applyBorder="1" applyAlignment="1">
      <alignment horizontal="center" vertical="center" wrapText="1"/>
    </xf>
    <xf numFmtId="3" fontId="2" fillId="4" borderId="4" xfId="0" applyNumberFormat="1" applyFont="1" applyFill="1" applyBorder="1" applyAlignment="1">
      <alignment horizontal="center" vertical="center" wrapText="1"/>
    </xf>
    <xf numFmtId="3" fontId="2" fillId="4" borderId="6" xfId="0" applyNumberFormat="1" applyFont="1" applyFill="1" applyBorder="1" applyAlignment="1">
      <alignment horizontal="center" vertical="center" wrapText="1"/>
    </xf>
    <xf numFmtId="0" fontId="2" fillId="3" borderId="0" xfId="0" applyFont="1" applyFill="1" applyBorder="1" applyAlignment="1">
      <alignment wrapText="1"/>
    </xf>
    <xf numFmtId="3" fontId="2" fillId="3" borderId="0" xfId="0" applyNumberFormat="1" applyFont="1" applyFill="1" applyBorder="1" applyAlignment="1">
      <alignment wrapText="1"/>
    </xf>
    <xf numFmtId="3" fontId="2" fillId="3" borderId="0" xfId="0" applyNumberFormat="1" applyFont="1" applyFill="1" applyBorder="1" applyAlignment="1">
      <alignment horizontal="center" wrapText="1"/>
    </xf>
    <xf numFmtId="0" fontId="1" fillId="3" borderId="0" xfId="0" applyFont="1" applyFill="1" applyBorder="1" applyAlignment="1">
      <alignment horizontal="left" indent="1"/>
    </xf>
    <xf numFmtId="3" fontId="1" fillId="3" borderId="0" xfId="0" applyNumberFormat="1" applyFont="1" applyFill="1" applyBorder="1" applyAlignment="1">
      <alignment horizontal="center" vertical="top" wrapText="1"/>
    </xf>
    <xf numFmtId="0" fontId="1" fillId="3" borderId="6" xfId="0" applyFont="1" applyFill="1" applyBorder="1" applyAlignment="1">
      <alignment horizontal="left" indent="1"/>
    </xf>
    <xf numFmtId="3" fontId="1" fillId="3" borderId="6" xfId="0" applyNumberFormat="1" applyFont="1" applyFill="1" applyBorder="1" applyAlignment="1">
      <alignment horizontal="right" vertical="top" wrapText="1"/>
    </xf>
    <xf numFmtId="3" fontId="1" fillId="3" borderId="6" xfId="0" applyNumberFormat="1" applyFont="1" applyFill="1" applyBorder="1" applyAlignment="1">
      <alignment horizontal="center" vertical="top" wrapText="1"/>
    </xf>
    <xf numFmtId="0" fontId="0" fillId="5" borderId="0" xfId="0" applyFill="1"/>
    <xf numFmtId="0" fontId="11" fillId="4" borderId="0" xfId="0" applyFont="1" applyFill="1" applyBorder="1" applyAlignment="1">
      <alignment horizontal="center" vertical="center" wrapText="1"/>
    </xf>
    <xf numFmtId="0" fontId="2" fillId="4" borderId="4" xfId="0" applyFont="1" applyFill="1" applyBorder="1" applyAlignment="1">
      <alignment vertical="center" wrapText="1"/>
    </xf>
    <xf numFmtId="0" fontId="11" fillId="3" borderId="7" xfId="0" applyFont="1" applyFill="1" applyBorder="1" applyAlignment="1">
      <alignment wrapText="1"/>
    </xf>
    <xf numFmtId="164" fontId="11" fillId="3" borderId="7" xfId="0" applyNumberFormat="1" applyFont="1" applyFill="1" applyBorder="1" applyAlignment="1">
      <alignment wrapText="1"/>
    </xf>
    <xf numFmtId="0" fontId="12" fillId="3" borderId="0" xfId="0" applyFont="1" applyFill="1" applyBorder="1" applyAlignment="1">
      <alignment horizontal="left" indent="1"/>
    </xf>
    <xf numFmtId="164" fontId="12" fillId="3" borderId="0" xfId="0" applyNumberFormat="1" applyFont="1" applyFill="1" applyBorder="1" applyAlignment="1">
      <alignment horizontal="right" vertical="top" wrapText="1"/>
    </xf>
    <xf numFmtId="0" fontId="12" fillId="3" borderId="6" xfId="0" applyFont="1" applyFill="1" applyBorder="1" applyAlignment="1">
      <alignment horizontal="left" indent="1"/>
    </xf>
    <xf numFmtId="164" fontId="12" fillId="3" borderId="6" xfId="0" applyNumberFormat="1" applyFont="1" applyFill="1" applyBorder="1" applyAlignment="1">
      <alignment horizontal="right" vertical="top" wrapText="1"/>
    </xf>
    <xf numFmtId="0" fontId="0" fillId="2" borderId="0" xfId="0" applyFill="1"/>
    <xf numFmtId="0" fontId="10" fillId="2" borderId="0" xfId="0" applyFont="1" applyFill="1"/>
    <xf numFmtId="0" fontId="12" fillId="5" borderId="0" xfId="0" applyFont="1" applyFill="1"/>
    <xf numFmtId="0" fontId="12" fillId="4" borderId="4" xfId="0" applyFont="1" applyFill="1" applyBorder="1"/>
    <xf numFmtId="0" fontId="2" fillId="4" borderId="6" xfId="0" applyFont="1" applyFill="1" applyBorder="1" applyAlignment="1">
      <alignment horizontal="center" vertical="center" wrapText="1"/>
    </xf>
    <xf numFmtId="3" fontId="2" fillId="3" borderId="7" xfId="0" applyNumberFormat="1" applyFont="1" applyFill="1" applyBorder="1" applyAlignment="1">
      <alignment vertical="center" wrapText="1"/>
    </xf>
    <xf numFmtId="3" fontId="2" fillId="3" borderId="0" xfId="0" applyNumberFormat="1" applyFont="1" applyFill="1" applyBorder="1" applyAlignment="1">
      <alignment horizontal="center" vertical="center" wrapText="1"/>
    </xf>
    <xf numFmtId="164" fontId="11" fillId="3" borderId="0" xfId="0" applyNumberFormat="1" applyFont="1" applyFill="1" applyBorder="1" applyAlignment="1">
      <alignment wrapText="1"/>
    </xf>
    <xf numFmtId="164" fontId="11" fillId="3" borderId="0" xfId="0" applyNumberFormat="1" applyFont="1" applyFill="1" applyBorder="1" applyAlignment="1">
      <alignment horizontal="center" wrapText="1"/>
    </xf>
    <xf numFmtId="3" fontId="2" fillId="3" borderId="0" xfId="0" applyNumberFormat="1" applyFont="1" applyFill="1" applyBorder="1" applyAlignment="1">
      <alignment vertical="center" wrapText="1"/>
    </xf>
    <xf numFmtId="0" fontId="11" fillId="3" borderId="0" xfId="0" applyFont="1" applyFill="1" applyBorder="1" applyAlignment="1">
      <alignment wrapText="1"/>
    </xf>
    <xf numFmtId="164" fontId="11" fillId="3" borderId="0" xfId="0" applyNumberFormat="1" applyFont="1" applyFill="1" applyBorder="1" applyAlignment="1">
      <alignment horizontal="right" wrapText="1"/>
    </xf>
    <xf numFmtId="0" fontId="12" fillId="2" borderId="0" xfId="0" applyFont="1" applyFill="1"/>
    <xf numFmtId="0" fontId="2" fillId="3" borderId="7" xfId="0" applyFont="1" applyFill="1" applyBorder="1" applyAlignment="1">
      <alignment wrapText="1"/>
    </xf>
    <xf numFmtId="3" fontId="2" fillId="3" borderId="7" xfId="0" applyNumberFormat="1" applyFont="1" applyFill="1" applyBorder="1" applyAlignment="1">
      <alignment horizontal="center" wrapText="1"/>
    </xf>
    <xf numFmtId="3" fontId="1" fillId="3" borderId="0" xfId="0" applyNumberFormat="1" applyFont="1" applyFill="1" applyBorder="1" applyAlignment="1">
      <alignment horizontal="center"/>
    </xf>
    <xf numFmtId="0" fontId="1" fillId="3" borderId="0" xfId="0" applyFont="1" applyFill="1" applyBorder="1" applyAlignment="1">
      <alignment horizontal="right" indent="1"/>
    </xf>
    <xf numFmtId="3" fontId="1" fillId="3" borderId="0" xfId="4" applyNumberFormat="1" applyFont="1" applyFill="1" applyBorder="1" applyAlignment="1">
      <alignment horizontal="left" vertical="center"/>
    </xf>
    <xf numFmtId="0" fontId="1" fillId="3" borderId="6" xfId="0" applyFont="1" applyFill="1" applyBorder="1" applyAlignment="1">
      <alignment horizontal="center"/>
    </xf>
    <xf numFmtId="3" fontId="1" fillId="3" borderId="6" xfId="4" applyNumberFormat="1" applyFont="1" applyFill="1" applyBorder="1" applyAlignment="1">
      <alignment horizontal="center" vertical="center"/>
    </xf>
    <xf numFmtId="3" fontId="1" fillId="3" borderId="6" xfId="4" applyNumberFormat="1" applyFont="1" applyFill="1" applyBorder="1" applyAlignment="1">
      <alignment horizontal="right" vertical="center"/>
    </xf>
    <xf numFmtId="0" fontId="11" fillId="4" borderId="4" xfId="0" applyFont="1" applyFill="1" applyBorder="1" applyAlignment="1">
      <alignment horizontal="center" vertical="center" wrapText="1"/>
    </xf>
    <xf numFmtId="0" fontId="11" fillId="4" borderId="4" xfId="0" applyFont="1" applyFill="1" applyBorder="1" applyAlignment="1">
      <alignment vertical="center" wrapText="1"/>
    </xf>
    <xf numFmtId="164" fontId="2" fillId="3" borderId="7" xfId="0" applyNumberFormat="1" applyFont="1" applyFill="1" applyBorder="1" applyAlignment="1">
      <alignment horizontal="center" wrapText="1"/>
    </xf>
    <xf numFmtId="164" fontId="1" fillId="3" borderId="0" xfId="4" applyNumberFormat="1" applyFont="1" applyFill="1" applyBorder="1" applyAlignment="1">
      <alignment horizontal="center" vertical="center"/>
    </xf>
    <xf numFmtId="164" fontId="1" fillId="3" borderId="6" xfId="0" applyNumberFormat="1" applyFont="1" applyFill="1" applyBorder="1" applyAlignment="1">
      <alignment horizontal="center"/>
    </xf>
    <xf numFmtId="0" fontId="11" fillId="2" borderId="6" xfId="0" applyFont="1" applyFill="1" applyBorder="1" applyAlignment="1">
      <alignment horizontal="left" vertical="center" wrapText="1"/>
    </xf>
    <xf numFmtId="0" fontId="11" fillId="2" borderId="0" xfId="0" applyFont="1" applyFill="1" applyBorder="1" applyAlignment="1">
      <alignment horizontal="left" vertical="center" wrapText="1"/>
    </xf>
    <xf numFmtId="3" fontId="1" fillId="3" borderId="0" xfId="4" applyNumberFormat="1" applyFont="1" applyFill="1" applyBorder="1" applyAlignment="1">
      <alignment vertical="center"/>
    </xf>
    <xf numFmtId="0" fontId="1" fillId="3" borderId="6" xfId="0" applyFont="1" applyFill="1" applyBorder="1" applyAlignment="1"/>
    <xf numFmtId="3" fontId="1" fillId="3" borderId="6" xfId="0" applyNumberFormat="1" applyFont="1" applyFill="1" applyBorder="1" applyAlignment="1"/>
    <xf numFmtId="3" fontId="1" fillId="3" borderId="6" xfId="0" applyNumberFormat="1" applyFont="1" applyFill="1" applyBorder="1" applyAlignment="1">
      <alignment horizontal="center"/>
    </xf>
    <xf numFmtId="0" fontId="2" fillId="3" borderId="7" xfId="0" applyFont="1" applyFill="1" applyBorder="1" applyAlignment="1">
      <alignment horizontal="left" wrapText="1"/>
    </xf>
    <xf numFmtId="0" fontId="1" fillId="3" borderId="0" xfId="0" applyFont="1" applyFill="1" applyBorder="1" applyAlignment="1">
      <alignment horizontal="left"/>
    </xf>
    <xf numFmtId="0" fontId="1" fillId="3" borderId="6" xfId="0" applyFont="1" applyFill="1" applyBorder="1" applyAlignment="1">
      <alignment horizontal="left"/>
    </xf>
    <xf numFmtId="0" fontId="12" fillId="2" borderId="0" xfId="0" applyFont="1" applyFill="1" applyAlignment="1">
      <alignment horizontal="left"/>
    </xf>
    <xf numFmtId="3" fontId="2" fillId="4" borderId="1" xfId="0" applyNumberFormat="1" applyFont="1" applyFill="1" applyBorder="1" applyAlignment="1">
      <alignment horizontal="center" vertical="center" wrapText="1"/>
    </xf>
    <xf numFmtId="3" fontId="2" fillId="4" borderId="0" xfId="0" applyNumberFormat="1" applyFont="1" applyFill="1" applyBorder="1" applyAlignment="1">
      <alignment horizontal="center" vertical="center" wrapText="1"/>
    </xf>
    <xf numFmtId="3" fontId="2" fillId="4" borderId="0" xfId="0" applyNumberFormat="1" applyFont="1" applyFill="1" applyBorder="1" applyAlignment="1">
      <alignment horizontal="center" wrapText="1"/>
    </xf>
    <xf numFmtId="0" fontId="2" fillId="3" borderId="4" xfId="0" applyFont="1" applyFill="1" applyBorder="1" applyAlignment="1">
      <alignment horizontal="center"/>
    </xf>
    <xf numFmtId="3" fontId="2" fillId="4" borderId="4" xfId="0" applyNumberFormat="1"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3" fillId="7" borderId="8" xfId="5" applyFill="1" applyBorder="1" applyAlignment="1">
      <alignment horizontal="center" vertical="center"/>
    </xf>
    <xf numFmtId="0" fontId="14" fillId="2" borderId="0" xfId="5" applyFont="1" applyFill="1" applyBorder="1" applyAlignment="1">
      <alignment horizontal="center" vertical="center"/>
    </xf>
    <xf numFmtId="0" fontId="11" fillId="2" borderId="0" xfId="0" applyFont="1" applyFill="1" applyBorder="1" applyAlignment="1">
      <alignment vertical="center"/>
    </xf>
    <xf numFmtId="0" fontId="11" fillId="2" borderId="6" xfId="0" applyFont="1" applyFill="1" applyBorder="1" applyAlignment="1">
      <alignment vertical="center"/>
    </xf>
    <xf numFmtId="0" fontId="13" fillId="2" borderId="0" xfId="5" applyFill="1" applyBorder="1" applyAlignment="1">
      <alignment horizontal="center" vertical="center"/>
    </xf>
    <xf numFmtId="0" fontId="2" fillId="2" borderId="0" xfId="0" applyFont="1" applyFill="1" applyBorder="1" applyAlignment="1">
      <alignment vertical="top"/>
    </xf>
    <xf numFmtId="0" fontId="16" fillId="2" borderId="0" xfId="0" applyFont="1" applyFill="1" applyBorder="1" applyAlignment="1">
      <alignment vertical="top"/>
    </xf>
    <xf numFmtId="0" fontId="16" fillId="2" borderId="6" xfId="0" applyFont="1" applyFill="1" applyBorder="1" applyAlignment="1">
      <alignment vertical="top"/>
    </xf>
    <xf numFmtId="0" fontId="19" fillId="2" borderId="0" xfId="0" applyFont="1" applyFill="1" applyBorder="1" applyAlignment="1">
      <alignment vertical="center"/>
    </xf>
    <xf numFmtId="0" fontId="19" fillId="2" borderId="6" xfId="0" applyFont="1" applyFill="1" applyBorder="1" applyAlignment="1">
      <alignment vertical="center"/>
    </xf>
    <xf numFmtId="0" fontId="15" fillId="0" borderId="0" xfId="0" applyFont="1" applyBorder="1" applyAlignment="1">
      <alignment horizontal="center"/>
    </xf>
    <xf numFmtId="0" fontId="20" fillId="0" borderId="0" xfId="0" applyFont="1"/>
    <xf numFmtId="0" fontId="21" fillId="0" borderId="0" xfId="5" applyFont="1" applyAlignment="1">
      <alignment vertical="center"/>
    </xf>
    <xf numFmtId="0" fontId="20" fillId="0" borderId="0" xfId="0" applyFont="1" applyAlignment="1">
      <alignment vertical="center"/>
    </xf>
    <xf numFmtId="3" fontId="2" fillId="4" borderId="4" xfId="0" applyNumberFormat="1" applyFont="1" applyFill="1" applyBorder="1" applyAlignment="1">
      <alignment horizontal="center" vertical="center" wrapText="1"/>
    </xf>
    <xf numFmtId="0" fontId="2" fillId="3" borderId="4" xfId="0" applyFont="1" applyFill="1" applyBorder="1" applyAlignment="1"/>
    <xf numFmtId="0" fontId="2" fillId="4" borderId="7" xfId="0" applyFont="1" applyFill="1" applyBorder="1" applyAlignment="1">
      <alignment vertical="center" wrapText="1"/>
    </xf>
    <xf numFmtId="3" fontId="2" fillId="4" borderId="1" xfId="0" applyNumberFormat="1" applyFont="1" applyFill="1" applyBorder="1" applyAlignment="1">
      <alignment horizontal="center" vertical="center" wrapText="1"/>
    </xf>
    <xf numFmtId="3" fontId="22" fillId="8" borderId="0" xfId="0" applyNumberFormat="1" applyFont="1" applyFill="1" applyBorder="1" applyAlignment="1">
      <alignment vertical="center" wrapText="1"/>
    </xf>
    <xf numFmtId="3" fontId="22" fillId="8" borderId="1" xfId="0" applyNumberFormat="1" applyFont="1" applyFill="1" applyBorder="1" applyAlignment="1">
      <alignment horizontal="center" vertical="center" wrapText="1"/>
    </xf>
    <xf numFmtId="3" fontId="22" fillId="8" borderId="2" xfId="0" applyNumberFormat="1" applyFont="1" applyFill="1" applyBorder="1" applyAlignment="1">
      <alignment horizontal="center" wrapText="1"/>
    </xf>
    <xf numFmtId="3" fontId="22" fillId="6" borderId="5" xfId="0" applyNumberFormat="1" applyFont="1" applyFill="1" applyBorder="1" applyAlignment="1">
      <alignment horizontal="right" wrapText="1"/>
    </xf>
    <xf numFmtId="0" fontId="22" fillId="6" borderId="4" xfId="0" applyFont="1" applyFill="1" applyBorder="1" applyAlignment="1">
      <alignment horizontal="right"/>
    </xf>
    <xf numFmtId="3" fontId="8" fillId="6" borderId="0" xfId="0" applyNumberFormat="1" applyFont="1" applyFill="1" applyBorder="1" applyAlignment="1">
      <alignment horizontal="right" vertical="top" wrapText="1"/>
    </xf>
    <xf numFmtId="3" fontId="8" fillId="6" borderId="0" xfId="0" applyNumberFormat="1" applyFont="1" applyFill="1" applyBorder="1" applyAlignment="1"/>
    <xf numFmtId="0" fontId="8" fillId="6" borderId="0" xfId="0" applyFont="1" applyFill="1" applyBorder="1"/>
    <xf numFmtId="0" fontId="22" fillId="6" borderId="4" xfId="0" applyFont="1" applyFill="1" applyBorder="1" applyAlignment="1">
      <alignment horizontal="right" wrapText="1"/>
    </xf>
    <xf numFmtId="0" fontId="8" fillId="6" borderId="0" xfId="0" applyFont="1" applyFill="1" applyBorder="1" applyAlignment="1"/>
    <xf numFmtId="3" fontId="22" fillId="6" borderId="0" xfId="0" applyNumberFormat="1" applyFont="1" applyFill="1" applyBorder="1" applyAlignment="1">
      <alignment vertical="center"/>
    </xf>
    <xf numFmtId="3" fontId="8" fillId="6" borderId="0" xfId="0" applyNumberFormat="1" applyFont="1" applyFill="1" applyBorder="1"/>
    <xf numFmtId="3" fontId="8" fillId="6" borderId="0" xfId="0" applyNumberFormat="1" applyFont="1" applyFill="1" applyBorder="1" applyAlignment="1">
      <alignment horizontal="right" wrapText="1"/>
    </xf>
    <xf numFmtId="3" fontId="8" fillId="6" borderId="2" xfId="0" applyNumberFormat="1" applyFont="1" applyFill="1" applyBorder="1" applyAlignment="1">
      <alignment horizontal="right" wrapText="1"/>
    </xf>
    <xf numFmtId="3" fontId="22" fillId="8" borderId="0" xfId="0" applyNumberFormat="1" applyFont="1" applyFill="1" applyBorder="1" applyAlignment="1">
      <alignment horizontal="center" wrapText="1"/>
    </xf>
    <xf numFmtId="3" fontId="22" fillId="8" borderId="0" xfId="0" applyNumberFormat="1" applyFont="1" applyFill="1" applyBorder="1" applyAlignment="1">
      <alignment horizontal="center" vertical="center" wrapText="1"/>
    </xf>
    <xf numFmtId="0" fontId="22" fillId="6" borderId="0" xfId="0" applyFont="1" applyFill="1" applyBorder="1" applyAlignment="1">
      <alignment horizontal="center"/>
    </xf>
    <xf numFmtId="3" fontId="8" fillId="6" borderId="0" xfId="0" applyNumberFormat="1" applyFont="1" applyFill="1" applyBorder="1" applyAlignment="1">
      <alignment horizontal="right"/>
    </xf>
    <xf numFmtId="0" fontId="22" fillId="6" borderId="0" xfId="0" applyFont="1" applyFill="1" applyBorder="1" applyAlignment="1"/>
    <xf numFmtId="3" fontId="22" fillId="6" borderId="0" xfId="0" applyNumberFormat="1" applyFont="1" applyFill="1" applyBorder="1"/>
    <xf numFmtId="3" fontId="22" fillId="6" borderId="0" xfId="0" applyNumberFormat="1" applyFont="1" applyFill="1" applyBorder="1" applyAlignment="1">
      <alignment horizontal="right"/>
    </xf>
    <xf numFmtId="3" fontId="22" fillId="8" borderId="1" xfId="0" applyNumberFormat="1" applyFont="1" applyFill="1" applyBorder="1" applyAlignment="1">
      <alignment horizontal="center" wrapText="1"/>
    </xf>
    <xf numFmtId="0" fontId="22" fillId="6" borderId="4" xfId="0" applyFont="1" applyFill="1" applyBorder="1" applyAlignment="1">
      <alignment horizontal="center"/>
    </xf>
    <xf numFmtId="3" fontId="8" fillId="6" borderId="2" xfId="0" applyNumberFormat="1" applyFont="1" applyFill="1" applyBorder="1" applyAlignment="1">
      <alignment horizontal="right"/>
    </xf>
    <xf numFmtId="0" fontId="2" fillId="3" borderId="4" xfId="0" applyFont="1" applyFill="1" applyBorder="1" applyAlignment="1">
      <alignment horizontal="center"/>
    </xf>
    <xf numFmtId="3" fontId="2" fillId="4" borderId="0" xfId="0" applyNumberFormat="1" applyFont="1" applyFill="1" applyBorder="1" applyAlignment="1">
      <alignment horizontal="center" vertical="center" wrapText="1"/>
    </xf>
    <xf numFmtId="3" fontId="2" fillId="4" borderId="4" xfId="0" applyNumberFormat="1" applyFont="1" applyFill="1" applyBorder="1" applyAlignment="1">
      <alignment horizontal="center" vertical="center" wrapText="1"/>
    </xf>
    <xf numFmtId="0" fontId="21" fillId="0" borderId="0" xfId="5" applyFont="1"/>
    <xf numFmtId="0" fontId="2" fillId="3" borderId="4" xfId="0" applyFont="1" applyFill="1" applyBorder="1" applyAlignment="1">
      <alignment horizontal="center"/>
    </xf>
    <xf numFmtId="3" fontId="2" fillId="4" borderId="1" xfId="0" applyNumberFormat="1" applyFont="1" applyFill="1" applyBorder="1" applyAlignment="1">
      <alignment horizontal="center" vertical="center" wrapText="1"/>
    </xf>
    <xf numFmtId="3" fontId="2" fillId="4" borderId="0" xfId="0" applyNumberFormat="1" applyFont="1" applyFill="1" applyBorder="1" applyAlignment="1">
      <alignment horizontal="center" vertical="center" wrapText="1"/>
    </xf>
    <xf numFmtId="3" fontId="2" fillId="4" borderId="0" xfId="0" applyNumberFormat="1" applyFont="1" applyFill="1" applyBorder="1" applyAlignment="1">
      <alignment horizontal="center" wrapText="1"/>
    </xf>
    <xf numFmtId="0" fontId="2" fillId="4" borderId="4" xfId="0" applyFont="1" applyFill="1" applyBorder="1" applyAlignment="1">
      <alignment horizontal="center" vertical="center" wrapText="1"/>
    </xf>
    <xf numFmtId="3" fontId="2" fillId="4" borderId="4"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3" fontId="2" fillId="4" borderId="4" xfId="0" applyNumberFormat="1" applyFont="1" applyFill="1" applyBorder="1" applyAlignment="1">
      <alignment horizontal="center" vertical="center" wrapText="1"/>
    </xf>
    <xf numFmtId="0" fontId="2" fillId="4" borderId="7" xfId="0" applyFont="1" applyFill="1" applyBorder="1" applyAlignment="1">
      <alignment vertical="center"/>
    </xf>
    <xf numFmtId="3" fontId="22" fillId="6" borderId="0" xfId="0" applyNumberFormat="1" applyFont="1" applyFill="1" applyBorder="1" applyAlignment="1">
      <alignment horizontal="center" wrapText="1"/>
    </xf>
    <xf numFmtId="3" fontId="8" fillId="6" borderId="0" xfId="0" applyNumberFormat="1" applyFont="1" applyFill="1" applyBorder="1" applyAlignment="1">
      <alignment horizontal="center" vertical="top" wrapText="1"/>
    </xf>
    <xf numFmtId="3" fontId="8" fillId="6" borderId="6" xfId="0" applyNumberFormat="1" applyFont="1" applyFill="1" applyBorder="1" applyAlignment="1">
      <alignment horizontal="center" vertical="top" wrapText="1"/>
    </xf>
    <xf numFmtId="3" fontId="2" fillId="4" borderId="4"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0" xfId="0" applyNumberFormat="1" applyFont="1" applyFill="1" applyBorder="1" applyAlignment="1">
      <alignment horizontal="center" vertical="center" wrapText="1"/>
    </xf>
    <xf numFmtId="0" fontId="2" fillId="3" borderId="4" xfId="0" applyFont="1" applyFill="1" applyBorder="1" applyAlignment="1">
      <alignment horizontal="center"/>
    </xf>
    <xf numFmtId="3" fontId="2" fillId="4" borderId="4" xfId="0" applyNumberFormat="1" applyFont="1" applyFill="1" applyBorder="1" applyAlignment="1">
      <alignment horizontal="center" vertical="center" wrapText="1"/>
    </xf>
    <xf numFmtId="0" fontId="2" fillId="3" borderId="4" xfId="0" applyFont="1" applyFill="1" applyBorder="1" applyAlignment="1">
      <alignment horizontal="center"/>
    </xf>
    <xf numFmtId="3" fontId="2" fillId="4" borderId="1" xfId="0" applyNumberFormat="1" applyFont="1" applyFill="1" applyBorder="1" applyAlignment="1">
      <alignment horizontal="center" vertical="center" wrapText="1"/>
    </xf>
    <xf numFmtId="3" fontId="2" fillId="4" borderId="0" xfId="0" applyNumberFormat="1" applyFont="1" applyFill="1" applyBorder="1" applyAlignment="1">
      <alignment horizontal="center" vertical="center" wrapText="1"/>
    </xf>
    <xf numFmtId="3" fontId="2" fillId="4" borderId="0" xfId="0" applyNumberFormat="1" applyFont="1" applyFill="1" applyBorder="1" applyAlignment="1">
      <alignment horizontal="center" wrapText="1"/>
    </xf>
    <xf numFmtId="3" fontId="2" fillId="4"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164" fontId="22" fillId="6" borderId="7" xfId="0" applyNumberFormat="1" applyFont="1" applyFill="1" applyBorder="1" applyAlignment="1">
      <alignment wrapText="1"/>
    </xf>
    <xf numFmtId="164" fontId="8" fillId="6" borderId="0" xfId="0" applyNumberFormat="1" applyFont="1" applyFill="1" applyBorder="1" applyAlignment="1">
      <alignment horizontal="right" vertical="top" wrapText="1"/>
    </xf>
    <xf numFmtId="164" fontId="8" fillId="6" borderId="6" xfId="0" applyNumberFormat="1" applyFont="1" applyFill="1" applyBorder="1" applyAlignment="1">
      <alignment horizontal="right" vertical="top" wrapText="1"/>
    </xf>
    <xf numFmtId="0" fontId="2" fillId="4" borderId="0" xfId="0" applyFont="1" applyFill="1" applyBorder="1" applyAlignment="1">
      <alignment vertical="center" wrapText="1"/>
    </xf>
    <xf numFmtId="3" fontId="8" fillId="6" borderId="0" xfId="0" applyNumberFormat="1" applyFont="1" applyFill="1" applyBorder="1" applyAlignment="1">
      <alignment horizontal="center" wrapText="1"/>
    </xf>
    <xf numFmtId="3" fontId="8" fillId="0" borderId="0" xfId="0" applyNumberFormat="1" applyFont="1" applyFill="1" applyBorder="1" applyAlignment="1">
      <alignment horizontal="center" wrapText="1"/>
    </xf>
    <xf numFmtId="0" fontId="2" fillId="3" borderId="4" xfId="0" applyFont="1" applyFill="1" applyBorder="1" applyAlignment="1">
      <alignment horizontal="center"/>
    </xf>
    <xf numFmtId="3" fontId="2" fillId="4" borderId="1" xfId="0" applyNumberFormat="1" applyFont="1" applyFill="1" applyBorder="1" applyAlignment="1">
      <alignment horizontal="center" vertical="center" wrapText="1"/>
    </xf>
    <xf numFmtId="3" fontId="2" fillId="4" borderId="0"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0" xfId="0" applyNumberFormat="1" applyFont="1" applyFill="1" applyBorder="1" applyAlignment="1">
      <alignment horizontal="center" wrapText="1"/>
    </xf>
    <xf numFmtId="0" fontId="2" fillId="3" borderId="4" xfId="0" applyFont="1" applyFill="1" applyBorder="1" applyAlignment="1">
      <alignment horizontal="center" vertical="center"/>
    </xf>
    <xf numFmtId="0" fontId="17" fillId="2" borderId="2" xfId="0" applyFont="1" applyFill="1" applyBorder="1" applyAlignment="1">
      <alignment horizontal="justify" vertical="top" wrapText="1"/>
    </xf>
    <xf numFmtId="0" fontId="18" fillId="2" borderId="2" xfId="0" applyFont="1" applyFill="1" applyBorder="1" applyAlignment="1"/>
    <xf numFmtId="3" fontId="2" fillId="4" borderId="0" xfId="4" applyNumberFormat="1" applyFont="1" applyFill="1" applyBorder="1" applyAlignment="1">
      <alignment horizontal="center" vertical="center" wrapText="1"/>
    </xf>
    <xf numFmtId="3" fontId="2" fillId="4" borderId="2" xfId="4" applyNumberFormat="1" applyFont="1" applyFill="1" applyBorder="1" applyAlignment="1">
      <alignment horizontal="center" vertical="center" wrapText="1"/>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3" fontId="2" fillId="4" borderId="4"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7" xfId="0" applyFont="1" applyFill="1" applyBorder="1" applyAlignment="1">
      <alignment horizontal="center" vertical="center" wrapText="1"/>
    </xf>
  </cellXfs>
  <cellStyles count="6">
    <cellStyle name="Hipervínculo" xfId="5" builtinId="8"/>
    <cellStyle name="Normal" xfId="0" builtinId="0"/>
    <cellStyle name="Normal 2" xfId="1"/>
    <cellStyle name="Normal 4" xfId="2"/>
    <cellStyle name="Normal_Ezeiza 4°Trimestre (WEB)" xfId="4"/>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2</xdr:row>
      <xdr:rowOff>148114</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50" cy="5100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276225</xdr:colOff>
      <xdr:row>3</xdr:row>
      <xdr:rowOff>110014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1619250" cy="5100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3</xdr:row>
      <xdr:rowOff>110014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50" cy="5100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1689100</xdr:colOff>
      <xdr:row>3</xdr:row>
      <xdr:rowOff>110014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50" cy="5100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3</xdr:row>
      <xdr:rowOff>110014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50" cy="510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3</xdr:row>
      <xdr:rowOff>110014</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50" cy="5100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3</xdr:row>
      <xdr:rowOff>52864</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50" cy="5100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666750</xdr:colOff>
      <xdr:row>3</xdr:row>
      <xdr:rowOff>110014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50" cy="5100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152400</xdr:colOff>
      <xdr:row>4</xdr:row>
      <xdr:rowOff>5239</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19250" cy="5100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171450</xdr:colOff>
      <xdr:row>2</xdr:row>
      <xdr:rowOff>148114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
          <a:ext cx="1619250" cy="5100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266700</xdr:colOff>
      <xdr:row>3</xdr:row>
      <xdr:rowOff>9568</xdr:rowOff>
    </xdr:to>
    <xdr:pic>
      <xdr:nvPicPr>
        <xdr:cNvPr id="2" name="Picture 2" descr="logo 2010"/>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676400" cy="40961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209550</xdr:colOff>
      <xdr:row>3</xdr:row>
      <xdr:rowOff>110014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19250" cy="5100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3</xdr:row>
      <xdr:rowOff>110014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50" cy="5100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104775</xdr:colOff>
      <xdr:row>3</xdr:row>
      <xdr:rowOff>5239</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
          <a:ext cx="1619250" cy="510064"/>
        </a:xfrm>
        <a:prstGeom prst="rect">
          <a:avLst/>
        </a:prstGeom>
      </xdr:spPr>
    </xdr:pic>
    <xdr:clientData/>
  </xdr:twoCellAnchor>
</xdr:wsDr>
</file>

<file path=xl/theme/theme1.xml><?xml version="1.0" encoding="utf-8"?>
<a:theme xmlns:a="http://schemas.openxmlformats.org/drawingml/2006/main" name="Tema de Office">
  <a:themeElements>
    <a:clrScheme name="Personalizado 1">
      <a:dk1>
        <a:srgbClr val="1F497D"/>
      </a:dk1>
      <a:lt1>
        <a:sysClr val="window" lastClr="FFFFFF"/>
      </a:lt1>
      <a:dk2>
        <a:srgbClr val="1F497D"/>
      </a:dk2>
      <a:lt2>
        <a:srgbClr val="EEECE1"/>
      </a:lt2>
      <a:accent1>
        <a:srgbClr val="9AB3CC"/>
      </a:accent1>
      <a:accent2>
        <a:srgbClr val="CEDAE8"/>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6"/>
  <sheetViews>
    <sheetView showGridLines="0" topLeftCell="A7" workbookViewId="0">
      <selection activeCell="A16" sqref="A16"/>
    </sheetView>
  </sheetViews>
  <sheetFormatPr baseColWidth="10" defaultColWidth="11.453125" defaultRowHeight="14" x14ac:dyDescent="0.3"/>
  <cols>
    <col min="1" max="1" width="124.453125" style="175" bestFit="1" customWidth="1"/>
    <col min="2" max="16384" width="11.453125" style="175"/>
  </cols>
  <sheetData>
    <row r="3" spans="1:1" ht="15" x14ac:dyDescent="0.3">
      <c r="A3" s="174" t="s">
        <v>128</v>
      </c>
    </row>
    <row r="5" spans="1:1" s="177" customFormat="1" ht="22" customHeight="1" x14ac:dyDescent="0.35">
      <c r="A5" s="176" t="s">
        <v>127</v>
      </c>
    </row>
    <row r="6" spans="1:1" s="177" customFormat="1" ht="22" customHeight="1" x14ac:dyDescent="0.35">
      <c r="A6" s="176" t="s">
        <v>78</v>
      </c>
    </row>
    <row r="7" spans="1:1" s="177" customFormat="1" ht="22" customHeight="1" x14ac:dyDescent="0.35">
      <c r="A7" s="176" t="s">
        <v>98</v>
      </c>
    </row>
    <row r="8" spans="1:1" s="177" customFormat="1" ht="22" customHeight="1" x14ac:dyDescent="0.35">
      <c r="A8" s="176" t="s">
        <v>99</v>
      </c>
    </row>
    <row r="9" spans="1:1" s="177" customFormat="1" ht="22" customHeight="1" x14ac:dyDescent="0.35">
      <c r="A9" s="176" t="s">
        <v>111</v>
      </c>
    </row>
    <row r="10" spans="1:1" s="177" customFormat="1" ht="22" customHeight="1" x14ac:dyDescent="0.35">
      <c r="A10" s="176" t="s">
        <v>113</v>
      </c>
    </row>
    <row r="11" spans="1:1" s="177" customFormat="1" ht="22.5" customHeight="1" x14ac:dyDescent="0.3">
      <c r="A11" s="209" t="str">
        <f>+'Cuadro 7'!A8</f>
        <v xml:space="preserve">Cuadro 7. Turismo  Emisivo. Turistas según país de residencia habitual.  Aeropuerto Internacional de Córdoba.  </v>
      </c>
    </row>
    <row r="12" spans="1:1" s="177" customFormat="1" ht="24.75" customHeight="1" x14ac:dyDescent="0.3">
      <c r="A12" s="209" t="str">
        <f>+'Cuadro 8'!A7</f>
        <v xml:space="preserve">Cuadro 8. Turismo Emisivo.  Estadía Promedio. Aeropuerto Internacional de Córdoba.  </v>
      </c>
    </row>
    <row r="13" spans="1:1" s="177" customFormat="1" ht="22" customHeight="1" x14ac:dyDescent="0.3">
      <c r="A13" s="209" t="str">
        <f>+'Cuadro 9'!A7</f>
        <v xml:space="preserve">Cuadro 9. Turismo emisivo.  Gasto Promedio diario. Aeropuerto Internacional de Córdoba. </v>
      </c>
    </row>
    <row r="14" spans="1:1" s="177" customFormat="1" ht="22" customHeight="1" x14ac:dyDescent="0.3">
      <c r="A14" s="209" t="str">
        <f>+'Cuadro 10'!A7</f>
        <v xml:space="preserve">Cuadro 10. Turismo emisivo.   Gasto Total. Aeropuerto Internacional de Córdoba. </v>
      </c>
    </row>
    <row r="15" spans="1:1" s="177" customFormat="1" ht="22" customHeight="1" x14ac:dyDescent="0.3">
      <c r="A15" s="209" t="str">
        <f>+'Cuadro 11'!A7</f>
        <v xml:space="preserve">Cuadro 11. Turismo receptivo. Princiaples destinos. Aeropuerto Internacional de Córdoba. </v>
      </c>
    </row>
    <row r="16" spans="1:1" s="177" customFormat="1" ht="22" customHeight="1" x14ac:dyDescent="0.3">
      <c r="A16" s="209" t="str">
        <f>+'Cuadro 12'!A7</f>
        <v xml:space="preserve">Cuadro 12. Turismo receptivo.   Gasto Total. Aeropuerto Internacional de Córdoba. </v>
      </c>
    </row>
  </sheetData>
  <hyperlinks>
    <hyperlink ref="A5" location="'Cuadro 1'!A1" display="Cuadro 1: Turismo internacional receptivo. Principales variables. Aeropuerto Internacional de Córdoba. "/>
    <hyperlink ref="A6" location="'Cuadro 2'!A1" display="Cuadro 2: Turismo internacional emisivo. Principales variables. Aeropuerto Internacional de Córdoba. "/>
    <hyperlink ref="A7" location="'Cuadro 3'!A1" display="Cuadro 3. Turistas internacionales por condición de receptivo o emisivo. Aeropuerto Internacional de Córdoba. "/>
    <hyperlink ref="A8" location="'Cuadro 4'!A1" display="Cuadro 4. Turismo Receptivo. Turistas según país de residencia habitual.  Aeropuerto Internacional de Córdoba.  "/>
    <hyperlink ref="A9" location="'Cuadro 5'!A1" display="Cuadro 5. Turismo receptivo. Estadía promedio según país de residencia habitual.  Aeropuerto Internacional de Córdoba.  "/>
    <hyperlink ref="A10" location="'Cuadro 6'!A1" display="Cuadro 6. Turismo receptivo. Gasto promedio diario en dólares según pais de residencia habitual.  Aeropuerto Internacional de Córdoba. "/>
    <hyperlink ref="A11" location="'Cuadro 7'!A1" display="'Cuadro 7'!A1"/>
    <hyperlink ref="A12" location="'Cuadro 8'!A1" display="'Cuadro 8'!A1"/>
    <hyperlink ref="A13" location="'Cuadro 9'!A1" display="'Cuadro 9'!A1"/>
    <hyperlink ref="A14" location="'Cuadro 10'!A1" display="'Cuadro 10'!A1"/>
    <hyperlink ref="A15" location="'Cuadro 11'!A1" display="'Cuadro 11'!A1"/>
    <hyperlink ref="A16" location="'Cuadro 12'!A1" display="'Cuadro 12'!A1"/>
  </hyperlink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20"/>
  <sheetViews>
    <sheetView topLeftCell="J1" workbookViewId="0">
      <selection activeCell="AE22" sqref="AE22"/>
    </sheetView>
  </sheetViews>
  <sheetFormatPr baseColWidth="10" defaultColWidth="11.453125" defaultRowHeight="10" x14ac:dyDescent="0.2"/>
  <cols>
    <col min="1" max="1" width="20.81640625" style="123" customWidth="1"/>
    <col min="2" max="5" width="6.7265625" style="123" customWidth="1"/>
    <col min="6" max="6" width="1.81640625" style="123" customWidth="1"/>
    <col min="7" max="10" width="6.7265625" style="123" customWidth="1"/>
    <col min="11" max="11" width="1.81640625" style="123" customWidth="1"/>
    <col min="12" max="15" width="6.7265625" style="123" customWidth="1"/>
    <col min="16" max="16" width="1.81640625" style="123" customWidth="1"/>
    <col min="17" max="20" width="6.7265625" style="123" customWidth="1"/>
    <col min="21" max="21" width="1.81640625" style="123" customWidth="1"/>
    <col min="22" max="25" width="6.7265625" style="123" customWidth="1"/>
    <col min="26" max="26" width="8.54296875" style="123" customWidth="1"/>
    <col min="27" max="27" width="6.26953125" style="123" customWidth="1"/>
    <col min="28" max="28" width="7.453125" style="123" customWidth="1"/>
    <col min="29" max="29" width="8.26953125" style="123" customWidth="1"/>
    <col min="30" max="30" width="6.1796875" style="123" customWidth="1"/>
    <col min="31" max="16384" width="11.453125" style="123"/>
  </cols>
  <sheetData>
    <row r="4" spans="1:33" ht="10.5" thickBot="1" x14ac:dyDescent="0.25"/>
    <row r="5" spans="1:33" ht="15" thickBot="1" x14ac:dyDescent="0.25">
      <c r="A5" s="164" t="s">
        <v>130</v>
      </c>
    </row>
    <row r="7" spans="1:33" ht="10.5" customHeight="1" x14ac:dyDescent="0.2">
      <c r="A7" s="172" t="s">
        <v>141</v>
      </c>
      <c r="B7" s="172"/>
      <c r="C7" s="172"/>
      <c r="D7" s="172"/>
    </row>
    <row r="8" spans="1:33" x14ac:dyDescent="0.2">
      <c r="A8" s="147"/>
      <c r="B8" s="148"/>
    </row>
    <row r="9" spans="1:33" ht="18.649999999999999" customHeight="1" x14ac:dyDescent="0.2">
      <c r="A9" s="259" t="s">
        <v>117</v>
      </c>
      <c r="B9" s="258" t="s">
        <v>114</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row>
    <row r="10" spans="1:33" x14ac:dyDescent="0.2">
      <c r="A10" s="258"/>
      <c r="B10" s="255">
        <v>2014</v>
      </c>
      <c r="C10" s="255"/>
      <c r="D10" s="255"/>
      <c r="E10" s="255"/>
      <c r="F10" s="99"/>
      <c r="G10" s="255">
        <v>2015</v>
      </c>
      <c r="H10" s="255"/>
      <c r="I10" s="255"/>
      <c r="J10" s="255"/>
      <c r="K10" s="99"/>
      <c r="L10" s="255">
        <v>2016</v>
      </c>
      <c r="M10" s="255"/>
      <c r="N10" s="255"/>
      <c r="O10" s="255"/>
      <c r="P10" s="99"/>
      <c r="Q10" s="255">
        <v>2017</v>
      </c>
      <c r="R10" s="255"/>
      <c r="S10" s="255"/>
      <c r="T10" s="255"/>
      <c r="U10" s="163"/>
      <c r="V10" s="255">
        <v>2018</v>
      </c>
      <c r="W10" s="255"/>
      <c r="X10" s="255"/>
      <c r="Y10" s="255"/>
      <c r="Z10" s="255">
        <v>2019</v>
      </c>
      <c r="AA10" s="255"/>
      <c r="AB10" s="255"/>
      <c r="AC10" s="255"/>
      <c r="AD10" s="255">
        <v>2020</v>
      </c>
      <c r="AE10" s="255"/>
      <c r="AF10" s="255"/>
      <c r="AG10" s="255"/>
    </row>
    <row r="11" spans="1:33" x14ac:dyDescent="0.2">
      <c r="A11" s="257"/>
      <c r="B11" s="102" t="s">
        <v>102</v>
      </c>
      <c r="C11" s="102" t="s">
        <v>103</v>
      </c>
      <c r="D11" s="102" t="s">
        <v>104</v>
      </c>
      <c r="E11" s="102" t="s">
        <v>105</v>
      </c>
      <c r="F11" s="103"/>
      <c r="G11" s="102" t="s">
        <v>102</v>
      </c>
      <c r="H11" s="102" t="s">
        <v>103</v>
      </c>
      <c r="I11" s="102" t="s">
        <v>104</v>
      </c>
      <c r="J11" s="102" t="s">
        <v>105</v>
      </c>
      <c r="K11" s="103"/>
      <c r="L11" s="102" t="s">
        <v>102</v>
      </c>
      <c r="M11" s="102" t="s">
        <v>103</v>
      </c>
      <c r="N11" s="102" t="s">
        <v>104</v>
      </c>
      <c r="O11" s="102" t="s">
        <v>105</v>
      </c>
      <c r="P11" s="103"/>
      <c r="Q11" s="102" t="s">
        <v>102</v>
      </c>
      <c r="R11" s="102" t="s">
        <v>103</v>
      </c>
      <c r="S11" s="102" t="s">
        <v>104</v>
      </c>
      <c r="T11" s="102" t="s">
        <v>105</v>
      </c>
      <c r="U11" s="161"/>
      <c r="V11" s="161" t="s">
        <v>102</v>
      </c>
      <c r="W11" s="161" t="s">
        <v>103</v>
      </c>
      <c r="X11" s="178" t="s">
        <v>104</v>
      </c>
      <c r="Y11" s="208" t="s">
        <v>105</v>
      </c>
      <c r="Z11" s="215" t="s">
        <v>102</v>
      </c>
      <c r="AA11" s="217" t="s">
        <v>103</v>
      </c>
      <c r="AB11" s="215" t="s">
        <v>104</v>
      </c>
      <c r="AC11" s="215" t="s">
        <v>105</v>
      </c>
      <c r="AD11" s="231" t="s">
        <v>102</v>
      </c>
      <c r="AE11" s="231" t="s">
        <v>103</v>
      </c>
      <c r="AF11" s="231" t="s">
        <v>104</v>
      </c>
      <c r="AG11" s="231" t="s">
        <v>105</v>
      </c>
    </row>
    <row r="12" spans="1:33" x14ac:dyDescent="0.2">
      <c r="A12" s="134" t="s">
        <v>12</v>
      </c>
      <c r="B12" s="144">
        <v>95.8</v>
      </c>
      <c r="C12" s="144">
        <v>110.05</v>
      </c>
      <c r="D12" s="144">
        <v>99.75</v>
      </c>
      <c r="E12" s="144">
        <v>116.97</v>
      </c>
      <c r="F12" s="144"/>
      <c r="G12" s="144">
        <v>105.5</v>
      </c>
      <c r="H12" s="144">
        <v>116.68</v>
      </c>
      <c r="I12" s="144">
        <v>108.67</v>
      </c>
      <c r="J12" s="144" t="s">
        <v>55</v>
      </c>
      <c r="K12" s="144"/>
      <c r="L12" s="144">
        <v>91.55</v>
      </c>
      <c r="M12" s="144">
        <v>110.64</v>
      </c>
      <c r="N12" s="144" t="s">
        <v>55</v>
      </c>
      <c r="O12" s="144" t="s">
        <v>55</v>
      </c>
      <c r="P12" s="144"/>
      <c r="Q12" s="144">
        <v>84.44</v>
      </c>
      <c r="R12" s="144">
        <v>87.41</v>
      </c>
      <c r="S12" s="144">
        <v>94.09</v>
      </c>
      <c r="T12" s="144">
        <v>86.53</v>
      </c>
      <c r="U12" s="144"/>
      <c r="V12" s="144">
        <v>84.31</v>
      </c>
      <c r="W12" s="144">
        <v>80.436999999999998</v>
      </c>
      <c r="X12" s="144">
        <v>71.418999999999997</v>
      </c>
      <c r="Y12" s="144">
        <v>77.143000000000001</v>
      </c>
      <c r="Z12" s="144">
        <v>67.650000000000006</v>
      </c>
      <c r="AA12" s="144">
        <v>69.787000000000006</v>
      </c>
      <c r="AB12" s="144">
        <v>69.692999999999998</v>
      </c>
      <c r="AC12" s="144">
        <v>78.477999999999994</v>
      </c>
      <c r="AD12" s="144">
        <v>66.495999999999995</v>
      </c>
      <c r="AE12" s="219" t="s">
        <v>124</v>
      </c>
      <c r="AF12" s="219" t="s">
        <v>124</v>
      </c>
      <c r="AG12" s="219" t="s">
        <v>124</v>
      </c>
    </row>
    <row r="13" spans="1:33" x14ac:dyDescent="0.2">
      <c r="A13" s="107" t="s">
        <v>106</v>
      </c>
      <c r="B13" s="145">
        <v>82.6</v>
      </c>
      <c r="C13" s="145">
        <v>86.05</v>
      </c>
      <c r="D13" s="145">
        <v>62.34</v>
      </c>
      <c r="E13" s="145">
        <v>129.78</v>
      </c>
      <c r="F13" s="145"/>
      <c r="G13" s="145">
        <v>84.86</v>
      </c>
      <c r="H13" s="145">
        <v>78.33</v>
      </c>
      <c r="I13" s="145">
        <v>85.15</v>
      </c>
      <c r="J13" s="145" t="s">
        <v>55</v>
      </c>
      <c r="K13" s="145"/>
      <c r="L13" s="145">
        <v>119.65</v>
      </c>
      <c r="M13" s="145">
        <v>114.47</v>
      </c>
      <c r="N13" s="145" t="s">
        <v>55</v>
      </c>
      <c r="O13" s="145" t="s">
        <v>55</v>
      </c>
      <c r="P13" s="145"/>
      <c r="Q13" s="145">
        <v>89.37</v>
      </c>
      <c r="R13" s="145">
        <v>76.42</v>
      </c>
      <c r="S13" s="145">
        <v>74.05</v>
      </c>
      <c r="T13" s="145">
        <v>84.22</v>
      </c>
      <c r="U13" s="145"/>
      <c r="V13" s="145">
        <v>74.72</v>
      </c>
      <c r="W13" s="145">
        <v>68.045000000000002</v>
      </c>
      <c r="X13" s="145">
        <v>55.87</v>
      </c>
      <c r="Y13" s="145">
        <v>61.460999999999999</v>
      </c>
      <c r="Z13" s="145">
        <v>61.96</v>
      </c>
      <c r="AA13" s="145">
        <v>64.942999999999998</v>
      </c>
      <c r="AB13" s="145">
        <v>50.082000000000001</v>
      </c>
      <c r="AC13" s="145">
        <v>75.92</v>
      </c>
      <c r="AD13" s="145">
        <v>60.313000000000002</v>
      </c>
      <c r="AE13" s="237" t="s">
        <v>124</v>
      </c>
      <c r="AF13" s="237" t="s">
        <v>124</v>
      </c>
      <c r="AG13" s="237" t="s">
        <v>124</v>
      </c>
    </row>
    <row r="14" spans="1:33" x14ac:dyDescent="0.2">
      <c r="A14" s="107" t="s">
        <v>107</v>
      </c>
      <c r="B14" s="145">
        <v>48.2</v>
      </c>
      <c r="C14" s="145">
        <v>60.82</v>
      </c>
      <c r="D14" s="145">
        <v>58.68</v>
      </c>
      <c r="E14" s="145">
        <v>63.14</v>
      </c>
      <c r="F14" s="145"/>
      <c r="G14" s="145">
        <v>71.62</v>
      </c>
      <c r="H14" s="145">
        <v>77.430000000000007</v>
      </c>
      <c r="I14" s="145">
        <v>79.62</v>
      </c>
      <c r="J14" s="145" t="s">
        <v>55</v>
      </c>
      <c r="K14" s="145"/>
      <c r="L14" s="145">
        <v>114.06</v>
      </c>
      <c r="M14" s="145">
        <v>96.85</v>
      </c>
      <c r="N14" s="145" t="s">
        <v>55</v>
      </c>
      <c r="O14" s="145" t="s">
        <v>55</v>
      </c>
      <c r="P14" s="145"/>
      <c r="Q14" s="145">
        <v>89.71</v>
      </c>
      <c r="R14" s="145">
        <v>106.45</v>
      </c>
      <c r="S14" s="145">
        <v>109.36</v>
      </c>
      <c r="T14" s="145">
        <v>101.88</v>
      </c>
      <c r="U14" s="145"/>
      <c r="V14" s="145">
        <v>93.68</v>
      </c>
      <c r="W14" s="145">
        <v>103.557</v>
      </c>
      <c r="X14" s="145">
        <v>94.162999999999997</v>
      </c>
      <c r="Y14" s="145">
        <v>68.156999999999996</v>
      </c>
      <c r="Z14" s="145">
        <v>60.97</v>
      </c>
      <c r="AA14" s="145">
        <v>61.112000000000002</v>
      </c>
      <c r="AB14" s="145">
        <v>87.257999999999996</v>
      </c>
      <c r="AC14" s="145">
        <v>114.545</v>
      </c>
      <c r="AD14" s="145">
        <v>56.401000000000003</v>
      </c>
      <c r="AE14" s="237" t="s">
        <v>124</v>
      </c>
      <c r="AF14" s="237" t="s">
        <v>124</v>
      </c>
      <c r="AG14" s="237" t="s">
        <v>124</v>
      </c>
    </row>
    <row r="15" spans="1:33" x14ac:dyDescent="0.2">
      <c r="A15" s="107" t="s">
        <v>119</v>
      </c>
      <c r="B15" s="145">
        <v>116.2</v>
      </c>
      <c r="C15" s="145">
        <v>140.07</v>
      </c>
      <c r="D15" s="145">
        <v>135.05000000000001</v>
      </c>
      <c r="E15" s="145">
        <v>147</v>
      </c>
      <c r="F15" s="145"/>
      <c r="G15" s="145">
        <v>148.44</v>
      </c>
      <c r="H15" s="145">
        <v>148.35</v>
      </c>
      <c r="I15" s="145">
        <v>140.6</v>
      </c>
      <c r="J15" s="145" t="s">
        <v>55</v>
      </c>
      <c r="K15" s="145"/>
      <c r="L15" s="145">
        <v>130.96</v>
      </c>
      <c r="M15" s="145">
        <v>149.79</v>
      </c>
      <c r="N15" s="145" t="s">
        <v>55</v>
      </c>
      <c r="O15" s="145" t="s">
        <v>55</v>
      </c>
      <c r="P15" s="145"/>
      <c r="Q15" s="145">
        <v>143.06</v>
      </c>
      <c r="R15" s="145">
        <v>123.85</v>
      </c>
      <c r="S15" s="145">
        <v>128.59</v>
      </c>
      <c r="T15" s="145">
        <v>117.4</v>
      </c>
      <c r="U15" s="145"/>
      <c r="V15" s="145">
        <v>108.63</v>
      </c>
      <c r="W15" s="145">
        <v>91.207999999999998</v>
      </c>
      <c r="X15" s="145">
        <v>76.230999999999995</v>
      </c>
      <c r="Y15" s="145">
        <v>93.283000000000001</v>
      </c>
      <c r="Z15" s="145">
        <v>109.09</v>
      </c>
      <c r="AA15" s="145">
        <v>91.989000000000004</v>
      </c>
      <c r="AB15" s="145">
        <v>95.338999999999999</v>
      </c>
      <c r="AC15" s="145">
        <v>95.323999999999998</v>
      </c>
      <c r="AD15" s="145">
        <v>83.259</v>
      </c>
      <c r="AE15" s="237" t="s">
        <v>124</v>
      </c>
      <c r="AF15" s="237" t="s">
        <v>124</v>
      </c>
      <c r="AG15" s="237" t="s">
        <v>124</v>
      </c>
    </row>
    <row r="16" spans="1:33" x14ac:dyDescent="0.2">
      <c r="A16" s="107" t="s">
        <v>120</v>
      </c>
      <c r="B16" s="145">
        <v>99.7</v>
      </c>
      <c r="C16" s="145">
        <v>106.03</v>
      </c>
      <c r="D16" s="145">
        <v>92.89</v>
      </c>
      <c r="E16" s="145">
        <v>110.96</v>
      </c>
      <c r="F16" s="145"/>
      <c r="G16" s="145">
        <v>96.92</v>
      </c>
      <c r="H16" s="145">
        <v>119.05</v>
      </c>
      <c r="I16" s="145">
        <v>108.49</v>
      </c>
      <c r="J16" s="145" t="s">
        <v>55</v>
      </c>
      <c r="K16" s="145"/>
      <c r="L16" s="145">
        <v>82.75</v>
      </c>
      <c r="M16" s="145">
        <v>103.19</v>
      </c>
      <c r="N16" s="145" t="s">
        <v>55</v>
      </c>
      <c r="O16" s="145" t="s">
        <v>55</v>
      </c>
      <c r="P16" s="145"/>
      <c r="Q16" s="145">
        <v>98.7</v>
      </c>
      <c r="R16" s="145">
        <v>106.91</v>
      </c>
      <c r="S16" s="145">
        <v>126.13</v>
      </c>
      <c r="T16" s="145">
        <v>100.53</v>
      </c>
      <c r="U16" s="145"/>
      <c r="V16" s="145">
        <v>115.18</v>
      </c>
      <c r="W16" s="145">
        <v>97.847999999999999</v>
      </c>
      <c r="X16" s="145">
        <v>89.816999999999993</v>
      </c>
      <c r="Y16" s="145">
        <v>91.778999999999996</v>
      </c>
      <c r="Z16" s="145">
        <v>68.38</v>
      </c>
      <c r="AA16" s="145">
        <v>83.233999999999995</v>
      </c>
      <c r="AB16" s="145">
        <v>86.358999999999995</v>
      </c>
      <c r="AC16" s="145">
        <v>100.572</v>
      </c>
      <c r="AD16" s="145">
        <v>69.534999999999997</v>
      </c>
      <c r="AE16" s="237" t="s">
        <v>124</v>
      </c>
      <c r="AF16" s="237" t="s">
        <v>124</v>
      </c>
      <c r="AG16" s="237" t="s">
        <v>124</v>
      </c>
    </row>
    <row r="17" spans="1:33" x14ac:dyDescent="0.2">
      <c r="A17" s="107" t="s">
        <v>121</v>
      </c>
      <c r="B17" s="145">
        <v>87.1</v>
      </c>
      <c r="C17" s="145">
        <v>74.38</v>
      </c>
      <c r="D17" s="145">
        <v>68.98</v>
      </c>
      <c r="E17" s="145">
        <v>88.28</v>
      </c>
      <c r="F17" s="145"/>
      <c r="G17" s="145">
        <v>69.23</v>
      </c>
      <c r="H17" s="145">
        <v>79.28</v>
      </c>
      <c r="I17" s="145">
        <v>79.650000000000006</v>
      </c>
      <c r="J17" s="145" t="s">
        <v>55</v>
      </c>
      <c r="K17" s="145"/>
      <c r="L17" s="145">
        <v>70.989999999999995</v>
      </c>
      <c r="M17" s="145">
        <v>101.25</v>
      </c>
      <c r="N17" s="145" t="s">
        <v>55</v>
      </c>
      <c r="O17" s="145" t="s">
        <v>55</v>
      </c>
      <c r="P17" s="145"/>
      <c r="Q17" s="145">
        <v>63.84</v>
      </c>
      <c r="R17" s="145">
        <v>72.3</v>
      </c>
      <c r="S17" s="145">
        <v>83.51</v>
      </c>
      <c r="T17" s="145">
        <v>84.64</v>
      </c>
      <c r="U17" s="145"/>
      <c r="V17" s="145">
        <v>68.97</v>
      </c>
      <c r="W17" s="145">
        <v>68.143000000000001</v>
      </c>
      <c r="X17" s="145">
        <v>71.308999999999997</v>
      </c>
      <c r="Y17" s="145">
        <v>76.91</v>
      </c>
      <c r="Z17" s="145">
        <v>63.792999999999999</v>
      </c>
      <c r="AA17" s="145">
        <v>69.241</v>
      </c>
      <c r="AB17" s="145">
        <v>76.37</v>
      </c>
      <c r="AC17" s="145">
        <v>80.741</v>
      </c>
      <c r="AD17" s="145">
        <v>71.325000000000003</v>
      </c>
      <c r="AE17" s="237" t="s">
        <v>124</v>
      </c>
      <c r="AF17" s="237" t="s">
        <v>124</v>
      </c>
      <c r="AG17" s="237" t="s">
        <v>124</v>
      </c>
    </row>
    <row r="18" spans="1:33" x14ac:dyDescent="0.2">
      <c r="A18" s="109" t="s">
        <v>122</v>
      </c>
      <c r="B18" s="146">
        <v>86.74</v>
      </c>
      <c r="C18" s="146">
        <v>50.17</v>
      </c>
      <c r="D18" s="146">
        <v>102.75</v>
      </c>
      <c r="E18" s="146">
        <v>54.23</v>
      </c>
      <c r="F18" s="146"/>
      <c r="G18" s="146">
        <v>26.18</v>
      </c>
      <c r="H18" s="146">
        <v>78.52</v>
      </c>
      <c r="I18" s="146">
        <v>74.62</v>
      </c>
      <c r="J18" s="146" t="s">
        <v>55</v>
      </c>
      <c r="K18" s="146"/>
      <c r="L18" s="146">
        <v>32.869999999999997</v>
      </c>
      <c r="M18" s="146">
        <v>73.599999999999994</v>
      </c>
      <c r="N18" s="146" t="s">
        <v>55</v>
      </c>
      <c r="O18" s="146" t="s">
        <v>55</v>
      </c>
      <c r="P18" s="146"/>
      <c r="Q18" s="146">
        <v>58.72</v>
      </c>
      <c r="R18" s="146">
        <v>58.33</v>
      </c>
      <c r="S18" s="146">
        <v>69.75</v>
      </c>
      <c r="T18" s="146">
        <v>59.53</v>
      </c>
      <c r="U18" s="146"/>
      <c r="V18" s="146">
        <v>63.22</v>
      </c>
      <c r="W18" s="146">
        <v>69.965000000000003</v>
      </c>
      <c r="X18" s="146">
        <v>63.247999999999998</v>
      </c>
      <c r="Y18" s="146">
        <v>78.853999999999999</v>
      </c>
      <c r="Z18" s="146">
        <v>54.142000000000003</v>
      </c>
      <c r="AA18" s="146">
        <v>51.430999999999997</v>
      </c>
      <c r="AB18" s="146">
        <v>53.054000000000002</v>
      </c>
      <c r="AC18" s="146">
        <v>53.692</v>
      </c>
      <c r="AD18" s="146">
        <v>65.301000000000002</v>
      </c>
      <c r="AE18" s="237" t="s">
        <v>124</v>
      </c>
      <c r="AF18" s="237" t="s">
        <v>124</v>
      </c>
      <c r="AG18" s="237" t="s">
        <v>124</v>
      </c>
    </row>
    <row r="19" spans="1:33" x14ac:dyDescent="0.2">
      <c r="A19" s="133"/>
      <c r="B19" s="133"/>
    </row>
    <row r="20" spans="1:33" x14ac:dyDescent="0.2">
      <c r="A20" s="133" t="s">
        <v>26</v>
      </c>
      <c r="B20" s="133"/>
    </row>
  </sheetData>
  <mergeCells count="9">
    <mergeCell ref="AD10:AG10"/>
    <mergeCell ref="B9:AG9"/>
    <mergeCell ref="Z10:AC10"/>
    <mergeCell ref="V10:Y10"/>
    <mergeCell ref="A9:A11"/>
    <mergeCell ref="B10:E10"/>
    <mergeCell ref="G10:J10"/>
    <mergeCell ref="L10:O10"/>
    <mergeCell ref="Q10:T10"/>
  </mergeCells>
  <hyperlinks>
    <hyperlink ref="A5" location="Indice!A1" display="INDIC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20"/>
  <sheetViews>
    <sheetView zoomScaleNormal="100" workbookViewId="0">
      <pane xSplit="1" ySplit="11" topLeftCell="T12" activePane="bottomRight" state="frozen"/>
      <selection pane="topRight" activeCell="B1" sqref="B1"/>
      <selection pane="bottomLeft" activeCell="A12" sqref="A12"/>
      <selection pane="bottomRight" activeCell="AE24" sqref="AE24"/>
    </sheetView>
  </sheetViews>
  <sheetFormatPr baseColWidth="10" defaultColWidth="11.453125" defaultRowHeight="10" x14ac:dyDescent="0.2"/>
  <cols>
    <col min="1" max="1" width="20" style="123" customWidth="1"/>
    <col min="2" max="5" width="9.7265625" style="123" customWidth="1"/>
    <col min="6" max="6" width="2.26953125" style="123" customWidth="1"/>
    <col min="7" max="10" width="10.26953125" style="123" customWidth="1"/>
    <col min="11" max="11" width="2.26953125" style="123" customWidth="1"/>
    <col min="12" max="15" width="9.54296875" style="123" customWidth="1"/>
    <col min="16" max="16" width="2.26953125" style="123" customWidth="1"/>
    <col min="17" max="20" width="10.54296875" style="123" customWidth="1"/>
    <col min="21" max="21" width="2.453125" style="123" customWidth="1"/>
    <col min="22" max="25" width="10.54296875" style="123" customWidth="1"/>
    <col min="26" max="16384" width="11.453125" style="123"/>
  </cols>
  <sheetData>
    <row r="4" spans="1:33" ht="10.5" thickBot="1" x14ac:dyDescent="0.25"/>
    <row r="5" spans="1:33" ht="15" thickBot="1" x14ac:dyDescent="0.25">
      <c r="A5" s="164" t="s">
        <v>130</v>
      </c>
    </row>
    <row r="7" spans="1:33" ht="10.5" customHeight="1" x14ac:dyDescent="0.2">
      <c r="A7" s="166" t="s">
        <v>142</v>
      </c>
      <c r="B7" s="166"/>
      <c r="C7" s="166"/>
      <c r="D7" s="166"/>
    </row>
    <row r="8" spans="1:33" x14ac:dyDescent="0.2">
      <c r="A8" s="147"/>
      <c r="B8" s="148"/>
    </row>
    <row r="9" spans="1:33" ht="10.5" customHeight="1" x14ac:dyDescent="0.2">
      <c r="A9" s="255" t="s">
        <v>117</v>
      </c>
      <c r="B9" s="218" t="s">
        <v>131</v>
      </c>
      <c r="C9" s="218"/>
      <c r="D9" s="218"/>
      <c r="E9" s="218"/>
      <c r="F9" s="218"/>
      <c r="G9" s="218"/>
      <c r="H9" s="218"/>
      <c r="I9" s="218"/>
      <c r="J9" s="218"/>
      <c r="K9" s="218"/>
      <c r="L9" s="218"/>
      <c r="M9" s="218"/>
      <c r="N9" s="218"/>
      <c r="O9" s="218"/>
      <c r="P9" s="218"/>
      <c r="Q9" s="218"/>
      <c r="R9" s="218"/>
      <c r="S9" s="218"/>
      <c r="T9" s="218"/>
      <c r="U9" s="218"/>
      <c r="V9" s="218"/>
      <c r="W9" s="218"/>
      <c r="X9" s="218"/>
      <c r="Y9" s="218"/>
      <c r="Z9" s="218" t="s">
        <v>148</v>
      </c>
      <c r="AA9" s="218"/>
      <c r="AB9" s="218"/>
      <c r="AC9" s="218"/>
      <c r="AD9" s="218"/>
      <c r="AE9" s="218"/>
      <c r="AF9" s="218"/>
      <c r="AG9" s="218"/>
    </row>
    <row r="10" spans="1:33" ht="10.5" customHeight="1" x14ac:dyDescent="0.2">
      <c r="A10" s="255"/>
      <c r="B10" s="255">
        <v>2014</v>
      </c>
      <c r="C10" s="255"/>
      <c r="D10" s="255"/>
      <c r="E10" s="255"/>
      <c r="F10" s="99"/>
      <c r="G10" s="255">
        <v>2015</v>
      </c>
      <c r="H10" s="255"/>
      <c r="I10" s="255"/>
      <c r="J10" s="255"/>
      <c r="K10" s="99"/>
      <c r="L10" s="255">
        <v>2016</v>
      </c>
      <c r="M10" s="255"/>
      <c r="N10" s="255"/>
      <c r="O10" s="255"/>
      <c r="P10" s="99"/>
      <c r="Q10" s="255">
        <v>2017</v>
      </c>
      <c r="R10" s="255"/>
      <c r="S10" s="255"/>
      <c r="T10" s="255"/>
      <c r="U10" s="163"/>
      <c r="V10" s="255">
        <v>2018</v>
      </c>
      <c r="W10" s="255"/>
      <c r="X10" s="255"/>
      <c r="Y10" s="255"/>
      <c r="Z10" s="255">
        <v>2019</v>
      </c>
      <c r="AA10" s="255"/>
      <c r="AB10" s="255"/>
      <c r="AC10" s="255"/>
      <c r="AD10" s="255">
        <v>2020</v>
      </c>
      <c r="AE10" s="255"/>
      <c r="AF10" s="255"/>
      <c r="AG10" s="255"/>
    </row>
    <row r="11" spans="1:33" x14ac:dyDescent="0.2">
      <c r="A11" s="255"/>
      <c r="B11" s="102" t="s">
        <v>102</v>
      </c>
      <c r="C11" s="102" t="s">
        <v>103</v>
      </c>
      <c r="D11" s="102" t="s">
        <v>104</v>
      </c>
      <c r="E11" s="102" t="s">
        <v>105</v>
      </c>
      <c r="F11" s="103"/>
      <c r="G11" s="102" t="s">
        <v>102</v>
      </c>
      <c r="H11" s="102" t="s">
        <v>103</v>
      </c>
      <c r="I11" s="102" t="s">
        <v>104</v>
      </c>
      <c r="J11" s="102" t="s">
        <v>105</v>
      </c>
      <c r="K11" s="103"/>
      <c r="L11" s="102" t="s">
        <v>102</v>
      </c>
      <c r="M11" s="102" t="s">
        <v>103</v>
      </c>
      <c r="N11" s="102" t="s">
        <v>104</v>
      </c>
      <c r="O11" s="102" t="s">
        <v>105</v>
      </c>
      <c r="P11" s="103"/>
      <c r="Q11" s="102" t="s">
        <v>102</v>
      </c>
      <c r="R11" s="102" t="s">
        <v>103</v>
      </c>
      <c r="S11" s="102" t="s">
        <v>104</v>
      </c>
      <c r="T11" s="102" t="s">
        <v>105</v>
      </c>
      <c r="U11" s="161"/>
      <c r="V11" s="161" t="s">
        <v>102</v>
      </c>
      <c r="W11" s="161" t="s">
        <v>103</v>
      </c>
      <c r="X11" s="178" t="s">
        <v>104</v>
      </c>
      <c r="Y11" s="208" t="s">
        <v>105</v>
      </c>
      <c r="Z11" s="215" t="s">
        <v>102</v>
      </c>
      <c r="AA11" s="217" t="s">
        <v>103</v>
      </c>
      <c r="AB11" s="215" t="s">
        <v>104</v>
      </c>
      <c r="AC11" s="215" t="s">
        <v>105</v>
      </c>
      <c r="AD11" s="231" t="s">
        <v>102</v>
      </c>
      <c r="AE11" s="231" t="s">
        <v>103</v>
      </c>
      <c r="AF11" s="231" t="s">
        <v>104</v>
      </c>
      <c r="AG11" s="231" t="s">
        <v>105</v>
      </c>
    </row>
    <row r="12" spans="1:33" x14ac:dyDescent="0.2">
      <c r="A12" s="134" t="s">
        <v>12</v>
      </c>
      <c r="B12" s="135">
        <v>65853188</v>
      </c>
      <c r="C12" s="135">
        <f>52664.478*1000</f>
        <v>52664478</v>
      </c>
      <c r="D12" s="135">
        <f>46768.323*1000</f>
        <v>46768323</v>
      </c>
      <c r="E12" s="135">
        <v>50304755</v>
      </c>
      <c r="F12" s="135"/>
      <c r="G12" s="135">
        <v>69674831</v>
      </c>
      <c r="H12" s="135">
        <v>66606522</v>
      </c>
      <c r="I12" s="135">
        <v>73423420</v>
      </c>
      <c r="J12" s="135" t="s">
        <v>55</v>
      </c>
      <c r="K12" s="135"/>
      <c r="L12" s="135">
        <v>97988534</v>
      </c>
      <c r="M12" s="135">
        <v>92349076.999999985</v>
      </c>
      <c r="N12" s="135" t="s">
        <v>55</v>
      </c>
      <c r="O12" s="135" t="s">
        <v>55</v>
      </c>
      <c r="P12" s="135"/>
      <c r="Q12" s="135">
        <v>107910651.00000001</v>
      </c>
      <c r="R12" s="135">
        <v>84974159.999999985</v>
      </c>
      <c r="S12" s="135">
        <v>97805359</v>
      </c>
      <c r="T12" s="135">
        <v>93764042.000000015</v>
      </c>
      <c r="U12" s="135"/>
      <c r="V12" s="135">
        <v>123183513</v>
      </c>
      <c r="W12" s="135">
        <v>99859757.000000015</v>
      </c>
      <c r="X12" s="135">
        <v>84091430</v>
      </c>
      <c r="Y12" s="135">
        <v>67130407</v>
      </c>
      <c r="Z12" s="135">
        <v>86351898</v>
      </c>
      <c r="AA12" s="135">
        <v>71648764</v>
      </c>
      <c r="AB12" s="135">
        <v>67408169</v>
      </c>
      <c r="AC12" s="135">
        <v>76554255</v>
      </c>
      <c r="AD12" s="135">
        <v>66621190.999999993</v>
      </c>
      <c r="AE12" s="219" t="s">
        <v>124</v>
      </c>
      <c r="AF12" s="219" t="s">
        <v>124</v>
      </c>
      <c r="AG12" s="219" t="s">
        <v>124</v>
      </c>
    </row>
    <row r="13" spans="1:33" x14ac:dyDescent="0.2">
      <c r="A13" s="107" t="s">
        <v>106</v>
      </c>
      <c r="B13" s="93">
        <v>12746109</v>
      </c>
      <c r="C13" s="93">
        <f>8737.164*1000</f>
        <v>8737164</v>
      </c>
      <c r="D13" s="93">
        <f>5489.622*1000</f>
        <v>5489622</v>
      </c>
      <c r="E13" s="93">
        <v>10866402</v>
      </c>
      <c r="F13" s="93"/>
      <c r="G13" s="93">
        <v>15729267</v>
      </c>
      <c r="H13" s="93">
        <v>5579615</v>
      </c>
      <c r="I13" s="93">
        <v>8286558.9999999991</v>
      </c>
      <c r="J13" s="93" t="s">
        <v>55</v>
      </c>
      <c r="K13" s="93"/>
      <c r="L13" s="93">
        <v>24900591</v>
      </c>
      <c r="M13" s="93">
        <v>16677695</v>
      </c>
      <c r="N13" s="93" t="s">
        <v>55</v>
      </c>
      <c r="O13" s="93" t="s">
        <v>55</v>
      </c>
      <c r="P13" s="93"/>
      <c r="Q13" s="93">
        <v>29264393</v>
      </c>
      <c r="R13" s="93">
        <v>13597230</v>
      </c>
      <c r="S13" s="93">
        <v>12078998</v>
      </c>
      <c r="T13" s="93">
        <v>18970371</v>
      </c>
      <c r="U13" s="93"/>
      <c r="V13" s="93">
        <v>28844392</v>
      </c>
      <c r="W13" s="93">
        <v>12701131</v>
      </c>
      <c r="X13" s="93">
        <v>10648552</v>
      </c>
      <c r="Y13" s="93">
        <v>13153989</v>
      </c>
      <c r="Z13" s="93">
        <v>29891954</v>
      </c>
      <c r="AA13" s="93">
        <v>9706563</v>
      </c>
      <c r="AB13" s="93">
        <v>7185313</v>
      </c>
      <c r="AC13" s="93">
        <v>13116331</v>
      </c>
      <c r="AD13" s="93">
        <v>18667886</v>
      </c>
      <c r="AE13" s="237" t="s">
        <v>124</v>
      </c>
      <c r="AF13" s="237" t="s">
        <v>124</v>
      </c>
      <c r="AG13" s="237" t="s">
        <v>124</v>
      </c>
    </row>
    <row r="14" spans="1:33" x14ac:dyDescent="0.2">
      <c r="A14" s="3" t="s">
        <v>107</v>
      </c>
      <c r="B14" s="149">
        <v>2383502</v>
      </c>
      <c r="C14" s="149">
        <f>981.78*1000</f>
        <v>981780</v>
      </c>
      <c r="D14" s="149">
        <f>757.059*1000</f>
        <v>757059</v>
      </c>
      <c r="E14" s="149">
        <v>3119441</v>
      </c>
      <c r="F14" s="149"/>
      <c r="G14" s="149">
        <v>2361234</v>
      </c>
      <c r="H14" s="149">
        <v>1066429</v>
      </c>
      <c r="I14" s="149">
        <v>1340113</v>
      </c>
      <c r="J14" s="93" t="s">
        <v>55</v>
      </c>
      <c r="K14" s="93"/>
      <c r="L14" s="149">
        <v>5501658</v>
      </c>
      <c r="M14" s="149">
        <v>4655793</v>
      </c>
      <c r="N14" s="93" t="s">
        <v>55</v>
      </c>
      <c r="O14" s="93" t="s">
        <v>55</v>
      </c>
      <c r="P14" s="93"/>
      <c r="Q14" s="149">
        <v>8435135</v>
      </c>
      <c r="R14" s="149">
        <v>8927650</v>
      </c>
      <c r="S14" s="149">
        <v>8451718</v>
      </c>
      <c r="T14" s="149">
        <v>7380628</v>
      </c>
      <c r="U14" s="149"/>
      <c r="V14" s="149">
        <v>7754312</v>
      </c>
      <c r="W14" s="149">
        <v>6119064</v>
      </c>
      <c r="X14" s="149">
        <v>4321633</v>
      </c>
      <c r="Y14" s="149">
        <v>2342553</v>
      </c>
      <c r="Z14" s="149">
        <v>2241821</v>
      </c>
      <c r="AA14" s="149">
        <v>1341346</v>
      </c>
      <c r="AB14" s="149">
        <v>3473572</v>
      </c>
      <c r="AC14" s="149">
        <v>4772989</v>
      </c>
      <c r="AD14" s="149">
        <v>1947189</v>
      </c>
      <c r="AE14" s="237" t="s">
        <v>124</v>
      </c>
      <c r="AF14" s="237" t="s">
        <v>124</v>
      </c>
      <c r="AG14" s="237" t="s">
        <v>124</v>
      </c>
    </row>
    <row r="15" spans="1:33" x14ac:dyDescent="0.2">
      <c r="A15" s="3" t="s">
        <v>119</v>
      </c>
      <c r="B15" s="149">
        <v>24998449</v>
      </c>
      <c r="C15" s="149">
        <f>28180.072*1000</f>
        <v>28180072</v>
      </c>
      <c r="D15" s="149">
        <f>22611.421*1000</f>
        <v>22611421</v>
      </c>
      <c r="E15" s="149">
        <v>22019378</v>
      </c>
      <c r="F15" s="149"/>
      <c r="G15" s="149">
        <v>33817772</v>
      </c>
      <c r="H15" s="149">
        <v>35791467</v>
      </c>
      <c r="I15" s="149">
        <v>31061691</v>
      </c>
      <c r="J15" s="93" t="s">
        <v>55</v>
      </c>
      <c r="K15" s="93"/>
      <c r="L15" s="149">
        <v>29262429</v>
      </c>
      <c r="M15" s="149">
        <v>27584272</v>
      </c>
      <c r="N15" s="93" t="s">
        <v>55</v>
      </c>
      <c r="O15" s="93" t="s">
        <v>55</v>
      </c>
      <c r="P15" s="93"/>
      <c r="Q15" s="149">
        <v>18223610</v>
      </c>
      <c r="R15" s="149">
        <v>15949314</v>
      </c>
      <c r="S15" s="149">
        <v>13067931</v>
      </c>
      <c r="T15" s="149">
        <v>13559801</v>
      </c>
      <c r="U15" s="149"/>
      <c r="V15" s="149">
        <v>17211960</v>
      </c>
      <c r="W15" s="149">
        <v>13666120</v>
      </c>
      <c r="X15" s="149">
        <v>7460539</v>
      </c>
      <c r="Y15" s="149">
        <v>6813700</v>
      </c>
      <c r="Z15" s="149">
        <v>15157997</v>
      </c>
      <c r="AA15" s="149">
        <v>8872225</v>
      </c>
      <c r="AB15" s="149">
        <v>7139271</v>
      </c>
      <c r="AC15" s="149">
        <v>8696896</v>
      </c>
      <c r="AD15" s="149">
        <v>4187845.0000000005</v>
      </c>
      <c r="AE15" s="237" t="s">
        <v>124</v>
      </c>
      <c r="AF15" s="237" t="s">
        <v>124</v>
      </c>
      <c r="AG15" s="237" t="s">
        <v>124</v>
      </c>
    </row>
    <row r="16" spans="1:33" x14ac:dyDescent="0.2">
      <c r="A16" s="3" t="s">
        <v>120</v>
      </c>
      <c r="B16" s="149">
        <v>18620031</v>
      </c>
      <c r="C16" s="149">
        <f>11731.727*1000</f>
        <v>11731727</v>
      </c>
      <c r="D16" s="149">
        <f>10737.723*1000</f>
        <v>10737723</v>
      </c>
      <c r="E16" s="149">
        <v>9698022</v>
      </c>
      <c r="F16" s="149"/>
      <c r="G16" s="149">
        <v>11457078</v>
      </c>
      <c r="H16" s="149">
        <v>14432712</v>
      </c>
      <c r="I16" s="149">
        <v>22468699</v>
      </c>
      <c r="J16" s="93" t="s">
        <v>55</v>
      </c>
      <c r="K16" s="93"/>
      <c r="L16" s="149">
        <v>19706125</v>
      </c>
      <c r="M16" s="149">
        <v>24253466</v>
      </c>
      <c r="N16" s="93" t="s">
        <v>55</v>
      </c>
      <c r="O16" s="93" t="s">
        <v>55</v>
      </c>
      <c r="P16" s="93"/>
      <c r="Q16" s="149">
        <v>17916522</v>
      </c>
      <c r="R16" s="149">
        <v>21118418</v>
      </c>
      <c r="S16" s="149">
        <v>28814382</v>
      </c>
      <c r="T16" s="149">
        <v>24013910</v>
      </c>
      <c r="U16" s="149"/>
      <c r="V16" s="149">
        <v>32507827</v>
      </c>
      <c r="W16" s="149">
        <v>30530562</v>
      </c>
      <c r="X16" s="149">
        <v>21544900</v>
      </c>
      <c r="Y16" s="149">
        <v>13630944</v>
      </c>
      <c r="Z16" s="149">
        <v>12318222</v>
      </c>
      <c r="AA16" s="149">
        <v>19321047</v>
      </c>
      <c r="AB16" s="149">
        <v>17426942</v>
      </c>
      <c r="AC16" s="149">
        <v>18548155</v>
      </c>
      <c r="AD16" s="149">
        <v>12622003</v>
      </c>
      <c r="AE16" s="237" t="s">
        <v>124</v>
      </c>
      <c r="AF16" s="237" t="s">
        <v>124</v>
      </c>
      <c r="AG16" s="237" t="s">
        <v>124</v>
      </c>
    </row>
    <row r="17" spans="1:33" x14ac:dyDescent="0.2">
      <c r="A17" s="3" t="s">
        <v>121</v>
      </c>
      <c r="B17" s="149">
        <v>6077231</v>
      </c>
      <c r="C17" s="149">
        <f>1758.432*1000</f>
        <v>1758432</v>
      </c>
      <c r="D17" s="149">
        <f>3160.478*1000</f>
        <v>3160478</v>
      </c>
      <c r="E17" s="149">
        <v>3530848</v>
      </c>
      <c r="F17" s="149"/>
      <c r="G17" s="149">
        <v>6102463</v>
      </c>
      <c r="H17" s="149">
        <v>5473426</v>
      </c>
      <c r="I17" s="149">
        <v>4811819</v>
      </c>
      <c r="J17" s="93" t="s">
        <v>55</v>
      </c>
      <c r="K17" s="93"/>
      <c r="L17" s="149">
        <v>13101757</v>
      </c>
      <c r="M17" s="149">
        <v>10460723</v>
      </c>
      <c r="N17" s="93" t="s">
        <v>55</v>
      </c>
      <c r="O17" s="93" t="s">
        <v>55</v>
      </c>
      <c r="P17" s="93"/>
      <c r="Q17" s="149">
        <v>23881266</v>
      </c>
      <c r="R17" s="149">
        <v>15444681</v>
      </c>
      <c r="S17" s="149">
        <v>16245506</v>
      </c>
      <c r="T17" s="149">
        <v>13977759</v>
      </c>
      <c r="U17" s="149"/>
      <c r="V17" s="149">
        <v>23929131</v>
      </c>
      <c r="W17" s="149">
        <v>19027238</v>
      </c>
      <c r="X17" s="149">
        <v>17374099</v>
      </c>
      <c r="Y17" s="149">
        <v>14731001</v>
      </c>
      <c r="Z17" s="149">
        <v>19958337</v>
      </c>
      <c r="AA17" s="149">
        <v>20680466</v>
      </c>
      <c r="AB17" s="149">
        <v>17264273</v>
      </c>
      <c r="AC17" s="149">
        <v>15993708</v>
      </c>
      <c r="AD17" s="149">
        <v>16300976</v>
      </c>
      <c r="AE17" s="237" t="s">
        <v>124</v>
      </c>
      <c r="AF17" s="237" t="s">
        <v>124</v>
      </c>
      <c r="AG17" s="237" t="s">
        <v>124</v>
      </c>
    </row>
    <row r="18" spans="1:33" x14ac:dyDescent="0.2">
      <c r="A18" s="150" t="s">
        <v>123</v>
      </c>
      <c r="B18" s="151" t="s">
        <v>124</v>
      </c>
      <c r="C18" s="151">
        <f>1275.303*1000</f>
        <v>1275303</v>
      </c>
      <c r="D18" s="151">
        <f>4012.02*1000</f>
        <v>4012020</v>
      </c>
      <c r="E18" s="151">
        <v>1070664</v>
      </c>
      <c r="F18" s="151"/>
      <c r="G18" s="151">
        <v>207017</v>
      </c>
      <c r="H18" s="151">
        <v>4262873</v>
      </c>
      <c r="I18" s="151">
        <v>5454539</v>
      </c>
      <c r="J18" s="152" t="s">
        <v>55</v>
      </c>
      <c r="K18" s="152"/>
      <c r="L18" s="151">
        <v>5515974</v>
      </c>
      <c r="M18" s="151">
        <v>8717128</v>
      </c>
      <c r="N18" s="152" t="s">
        <v>55</v>
      </c>
      <c r="O18" s="152" t="s">
        <v>55</v>
      </c>
      <c r="P18" s="152"/>
      <c r="Q18" s="151">
        <v>10189725</v>
      </c>
      <c r="R18" s="151">
        <v>9936867</v>
      </c>
      <c r="S18" s="151">
        <v>19146824</v>
      </c>
      <c r="T18" s="151">
        <v>15861573</v>
      </c>
      <c r="U18" s="151"/>
      <c r="V18" s="151">
        <v>12935891</v>
      </c>
      <c r="W18" s="151">
        <v>17815642</v>
      </c>
      <c r="X18" s="151">
        <v>22741707</v>
      </c>
      <c r="Y18" s="151">
        <v>16458220.000000002</v>
      </c>
      <c r="Z18" s="151">
        <v>6783567</v>
      </c>
      <c r="AA18" s="151">
        <v>11727117</v>
      </c>
      <c r="AB18" s="151">
        <v>14918798</v>
      </c>
      <c r="AC18" s="151">
        <v>15426176</v>
      </c>
      <c r="AD18" s="151">
        <v>12895292</v>
      </c>
      <c r="AE18" s="237" t="s">
        <v>124</v>
      </c>
      <c r="AF18" s="237" t="s">
        <v>124</v>
      </c>
      <c r="AG18" s="237" t="s">
        <v>124</v>
      </c>
    </row>
    <row r="19" spans="1:33" x14ac:dyDescent="0.2">
      <c r="A19" s="133"/>
      <c r="B19" s="133"/>
    </row>
    <row r="20" spans="1:33" x14ac:dyDescent="0.2">
      <c r="A20" s="133" t="s">
        <v>26</v>
      </c>
      <c r="B20" s="133"/>
    </row>
  </sheetData>
  <mergeCells count="8">
    <mergeCell ref="AD10:AG10"/>
    <mergeCell ref="Z10:AC10"/>
    <mergeCell ref="V10:Y10"/>
    <mergeCell ref="A9:A11"/>
    <mergeCell ref="B10:E10"/>
    <mergeCell ref="G10:J10"/>
    <mergeCell ref="L10:O10"/>
    <mergeCell ref="Q10:T10"/>
  </mergeCells>
  <hyperlinks>
    <hyperlink ref="A5" location="Indice!A1" display="INDIC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18"/>
  <sheetViews>
    <sheetView showGridLines="0" workbookViewId="0">
      <pane xSplit="1" ySplit="10" topLeftCell="S11" activePane="bottomRight" state="frozen"/>
      <selection pane="topRight" activeCell="B1" sqref="B1"/>
      <selection pane="bottomLeft" activeCell="A11" sqref="A11"/>
      <selection pane="bottomRight" activeCell="AE12" sqref="AE12:AG15"/>
    </sheetView>
  </sheetViews>
  <sheetFormatPr baseColWidth="10" defaultColWidth="11.453125" defaultRowHeight="10" x14ac:dyDescent="0.2"/>
  <cols>
    <col min="1" max="1" width="25.453125" style="123" customWidth="1"/>
    <col min="2" max="5" width="9.26953125" style="123" customWidth="1"/>
    <col min="6" max="6" width="2.81640625" style="123" customWidth="1"/>
    <col min="7" max="10" width="9.26953125" style="123" customWidth="1"/>
    <col min="11" max="11" width="2.81640625" style="123" customWidth="1"/>
    <col min="12" max="15" width="9.26953125" style="123" customWidth="1"/>
    <col min="16" max="16" width="2.81640625" style="123" customWidth="1"/>
    <col min="17" max="20" width="9.26953125" style="123" customWidth="1"/>
    <col min="21" max="21" width="3.81640625" style="123" customWidth="1"/>
    <col min="22" max="26" width="9.26953125" style="123" customWidth="1"/>
    <col min="27" max="27" width="9" style="123" customWidth="1"/>
    <col min="28" max="28" width="8.81640625" style="123" customWidth="1"/>
    <col min="29" max="29" width="8.26953125" style="123" customWidth="1"/>
    <col min="30" max="30" width="8.54296875" style="123" customWidth="1"/>
    <col min="31" max="16384" width="11.453125" style="123"/>
  </cols>
  <sheetData>
    <row r="4" spans="1:33" ht="10.5" thickBot="1" x14ac:dyDescent="0.25"/>
    <row r="5" spans="1:33" ht="15" thickBot="1" x14ac:dyDescent="0.25">
      <c r="A5" s="164" t="s">
        <v>130</v>
      </c>
    </row>
    <row r="7" spans="1:33" ht="10.5" customHeight="1" x14ac:dyDescent="0.2">
      <c r="A7" s="172" t="s">
        <v>143</v>
      </c>
      <c r="B7" s="172"/>
      <c r="C7" s="172"/>
      <c r="D7" s="172"/>
    </row>
    <row r="8" spans="1:33" x14ac:dyDescent="0.2">
      <c r="A8" s="147"/>
      <c r="B8" s="148"/>
    </row>
    <row r="9" spans="1:33" ht="10.5" customHeight="1" x14ac:dyDescent="0.2">
      <c r="A9" s="252" t="s">
        <v>125</v>
      </c>
      <c r="B9" s="180"/>
      <c r="C9" s="180"/>
      <c r="D9" s="180"/>
      <c r="E9" s="180"/>
      <c r="F9" s="180"/>
      <c r="G9" s="180"/>
      <c r="H9" s="180"/>
      <c r="I9" s="180"/>
      <c r="J9" s="180"/>
      <c r="K9" s="180"/>
      <c r="L9" s="180"/>
      <c r="M9" s="180"/>
      <c r="N9" s="180"/>
      <c r="O9" s="180"/>
      <c r="P9" s="180"/>
      <c r="Q9" s="114" t="s">
        <v>118</v>
      </c>
      <c r="R9" s="114"/>
      <c r="S9" s="114"/>
      <c r="T9" s="114"/>
      <c r="U9" s="114"/>
      <c r="V9" s="114"/>
      <c r="W9" s="114"/>
      <c r="X9" s="114"/>
      <c r="Y9" s="114"/>
      <c r="Z9" s="254"/>
      <c r="AA9" s="254"/>
      <c r="AB9" s="254"/>
      <c r="AC9" s="254"/>
      <c r="AD9" s="254"/>
      <c r="AE9" s="254"/>
      <c r="AF9" s="254"/>
      <c r="AG9" s="254"/>
    </row>
    <row r="10" spans="1:33" x14ac:dyDescent="0.2">
      <c r="A10" s="253"/>
      <c r="B10" s="255">
        <v>2014</v>
      </c>
      <c r="C10" s="255"/>
      <c r="D10" s="255"/>
      <c r="E10" s="255"/>
      <c r="F10" s="162"/>
      <c r="G10" s="255">
        <v>2015</v>
      </c>
      <c r="H10" s="255"/>
      <c r="I10" s="255"/>
      <c r="J10" s="255"/>
      <c r="K10" s="162"/>
      <c r="L10" s="255">
        <v>2016</v>
      </c>
      <c r="M10" s="255"/>
      <c r="N10" s="255"/>
      <c r="O10" s="255"/>
      <c r="P10" s="162"/>
      <c r="Q10" s="255">
        <v>2017</v>
      </c>
      <c r="R10" s="255"/>
      <c r="S10" s="255"/>
      <c r="T10" s="255"/>
      <c r="U10" s="163"/>
      <c r="V10" s="255">
        <v>2018</v>
      </c>
      <c r="W10" s="255"/>
      <c r="X10" s="255"/>
      <c r="Y10" s="255"/>
      <c r="Z10" s="255">
        <v>2019</v>
      </c>
      <c r="AA10" s="255"/>
      <c r="AB10" s="255"/>
      <c r="AC10" s="255"/>
      <c r="AD10" s="255">
        <v>2020</v>
      </c>
      <c r="AE10" s="255"/>
      <c r="AF10" s="255"/>
      <c r="AG10" s="255"/>
    </row>
    <row r="11" spans="1:33" x14ac:dyDescent="0.2">
      <c r="A11" s="254"/>
      <c r="B11" s="161" t="s">
        <v>102</v>
      </c>
      <c r="C11" s="161" t="s">
        <v>103</v>
      </c>
      <c r="D11" s="161" t="s">
        <v>104</v>
      </c>
      <c r="E11" s="161" t="s">
        <v>105</v>
      </c>
      <c r="F11" s="103"/>
      <c r="G11" s="161" t="s">
        <v>102</v>
      </c>
      <c r="H11" s="161" t="s">
        <v>103</v>
      </c>
      <c r="I11" s="161" t="s">
        <v>104</v>
      </c>
      <c r="J11" s="161" t="s">
        <v>105</v>
      </c>
      <c r="K11" s="103"/>
      <c r="L11" s="161" t="s">
        <v>102</v>
      </c>
      <c r="M11" s="161" t="s">
        <v>103</v>
      </c>
      <c r="N11" s="161" t="s">
        <v>104</v>
      </c>
      <c r="O11" s="161" t="s">
        <v>105</v>
      </c>
      <c r="P11" s="103"/>
      <c r="Q11" s="161" t="s">
        <v>102</v>
      </c>
      <c r="R11" s="161" t="s">
        <v>103</v>
      </c>
      <c r="S11" s="161" t="s">
        <v>104</v>
      </c>
      <c r="T11" s="161" t="s">
        <v>105</v>
      </c>
      <c r="U11" s="161"/>
      <c r="V11" s="161" t="s">
        <v>102</v>
      </c>
      <c r="W11" s="161" t="s">
        <v>103</v>
      </c>
      <c r="X11" s="178" t="s">
        <v>104</v>
      </c>
      <c r="Y11" s="208" t="s">
        <v>105</v>
      </c>
      <c r="Z11" s="215" t="s">
        <v>102</v>
      </c>
      <c r="AA11" s="215" t="s">
        <v>103</v>
      </c>
      <c r="AB11" s="215" t="s">
        <v>104</v>
      </c>
      <c r="AC11" s="215" t="s">
        <v>105</v>
      </c>
      <c r="AD11" s="231" t="s">
        <v>102</v>
      </c>
      <c r="AE11" s="231" t="s">
        <v>103</v>
      </c>
      <c r="AF11" s="231" t="s">
        <v>104</v>
      </c>
      <c r="AG11" s="231" t="s">
        <v>105</v>
      </c>
    </row>
    <row r="12" spans="1:33" ht="15" customHeight="1" x14ac:dyDescent="0.2">
      <c r="A12" s="134" t="s">
        <v>12</v>
      </c>
      <c r="B12" s="135">
        <v>233671</v>
      </c>
      <c r="C12" s="135">
        <v>154169</v>
      </c>
      <c r="D12" s="135">
        <v>225365</v>
      </c>
      <c r="E12" s="135">
        <v>164642</v>
      </c>
      <c r="F12" s="135"/>
      <c r="G12" s="135">
        <v>140209</v>
      </c>
      <c r="H12" s="135">
        <f>+H13+H15</f>
        <v>107223</v>
      </c>
      <c r="I12" s="135">
        <v>155925</v>
      </c>
      <c r="J12" s="135">
        <v>168016</v>
      </c>
      <c r="K12" s="135"/>
      <c r="L12" s="135">
        <v>185411</v>
      </c>
      <c r="M12" s="135">
        <f t="shared" ref="M12:T12" si="0">SUM(M13:M15)</f>
        <v>140863</v>
      </c>
      <c r="N12" s="135">
        <f t="shared" si="0"/>
        <v>212765</v>
      </c>
      <c r="O12" s="135">
        <f t="shared" si="0"/>
        <v>188779</v>
      </c>
      <c r="P12" s="135"/>
      <c r="Q12" s="135">
        <f t="shared" si="0"/>
        <v>181326</v>
      </c>
      <c r="R12" s="135">
        <f t="shared" si="0"/>
        <v>168540</v>
      </c>
      <c r="S12" s="135">
        <f t="shared" si="0"/>
        <v>264700</v>
      </c>
      <c r="T12" s="135">
        <f t="shared" si="0"/>
        <v>245781</v>
      </c>
      <c r="U12" s="135"/>
      <c r="V12" s="135">
        <f t="shared" ref="V12:W12" si="1">SUM(V13:V15)</f>
        <v>267077</v>
      </c>
      <c r="W12" s="135">
        <f t="shared" si="1"/>
        <v>223094</v>
      </c>
      <c r="X12" s="135">
        <v>292889</v>
      </c>
      <c r="Y12" s="135">
        <v>331366</v>
      </c>
      <c r="Z12" s="135">
        <v>299213</v>
      </c>
      <c r="AA12" s="135">
        <v>200670</v>
      </c>
      <c r="AB12" s="135">
        <v>266618</v>
      </c>
      <c r="AC12" s="135">
        <v>425837</v>
      </c>
      <c r="AD12" s="135">
        <v>262289</v>
      </c>
      <c r="AE12" s="219" t="s">
        <v>124</v>
      </c>
      <c r="AF12" s="219" t="s">
        <v>124</v>
      </c>
      <c r="AG12" s="219" t="s">
        <v>124</v>
      </c>
    </row>
    <row r="13" spans="1:33" ht="15" customHeight="1" x14ac:dyDescent="0.2">
      <c r="A13" s="107" t="s">
        <v>126</v>
      </c>
      <c r="B13" s="93">
        <v>169840</v>
      </c>
      <c r="C13" s="93">
        <v>99702</v>
      </c>
      <c r="D13" s="93">
        <v>114287</v>
      </c>
      <c r="E13" s="93">
        <v>117316</v>
      </c>
      <c r="F13" s="93"/>
      <c r="G13" s="93">
        <v>80376</v>
      </c>
      <c r="H13" s="93">
        <v>75510</v>
      </c>
      <c r="I13" s="93">
        <v>99089</v>
      </c>
      <c r="J13" s="93">
        <v>123775</v>
      </c>
      <c r="K13" s="93"/>
      <c r="L13" s="93">
        <v>130867</v>
      </c>
      <c r="M13" s="93">
        <v>94784</v>
      </c>
      <c r="N13" s="93">
        <v>157063</v>
      </c>
      <c r="O13" s="93">
        <v>149464</v>
      </c>
      <c r="P13" s="93"/>
      <c r="Q13" s="93">
        <v>147296</v>
      </c>
      <c r="R13" s="93">
        <v>151062</v>
      </c>
      <c r="S13" s="93">
        <v>237587</v>
      </c>
      <c r="T13" s="93">
        <v>195153</v>
      </c>
      <c r="U13" s="93"/>
      <c r="V13" s="93">
        <v>198491</v>
      </c>
      <c r="W13" s="93">
        <v>161359</v>
      </c>
      <c r="X13" s="93">
        <v>210795</v>
      </c>
      <c r="Y13" s="93">
        <v>178632</v>
      </c>
      <c r="Z13" s="93">
        <v>159584</v>
      </c>
      <c r="AA13" s="93">
        <v>129122.00000000001</v>
      </c>
      <c r="AB13" s="93">
        <v>129872.99999999999</v>
      </c>
      <c r="AC13" s="93">
        <v>244717</v>
      </c>
      <c r="AD13" s="93">
        <v>145963</v>
      </c>
      <c r="AE13" s="237" t="s">
        <v>124</v>
      </c>
      <c r="AF13" s="237" t="s">
        <v>124</v>
      </c>
      <c r="AG13" s="237" t="s">
        <v>124</v>
      </c>
    </row>
    <row r="14" spans="1:33" ht="15" customHeight="1" x14ac:dyDescent="0.2">
      <c r="A14" s="107" t="s">
        <v>155</v>
      </c>
      <c r="B14" s="93" t="s">
        <v>55</v>
      </c>
      <c r="C14" s="93" t="s">
        <v>55</v>
      </c>
      <c r="D14" s="93" t="s">
        <v>55</v>
      </c>
      <c r="E14" s="93" t="s">
        <v>55</v>
      </c>
      <c r="F14" s="93" t="s">
        <v>55</v>
      </c>
      <c r="G14" s="93" t="s">
        <v>55</v>
      </c>
      <c r="H14" s="93" t="s">
        <v>55</v>
      </c>
      <c r="I14" s="93" t="s">
        <v>55</v>
      </c>
      <c r="J14" s="93" t="s">
        <v>55</v>
      </c>
      <c r="K14" s="93" t="s">
        <v>55</v>
      </c>
      <c r="L14" s="93" t="s">
        <v>55</v>
      </c>
      <c r="M14" s="93" t="s">
        <v>55</v>
      </c>
      <c r="N14" s="93" t="s">
        <v>55</v>
      </c>
      <c r="O14" s="93" t="s">
        <v>55</v>
      </c>
      <c r="P14" s="93" t="s">
        <v>55</v>
      </c>
      <c r="Q14" s="93" t="s">
        <v>55</v>
      </c>
      <c r="R14" s="93" t="s">
        <v>55</v>
      </c>
      <c r="S14" s="93" t="s">
        <v>55</v>
      </c>
      <c r="T14" s="93" t="s">
        <v>55</v>
      </c>
      <c r="U14" s="93" t="s">
        <v>55</v>
      </c>
      <c r="V14" s="93" t="s">
        <v>55</v>
      </c>
      <c r="W14" s="93" t="s">
        <v>55</v>
      </c>
      <c r="X14" s="93" t="s">
        <v>55</v>
      </c>
      <c r="Y14" s="93" t="s">
        <v>55</v>
      </c>
      <c r="Z14" s="93" t="s">
        <v>55</v>
      </c>
      <c r="AA14" s="93" t="s">
        <v>55</v>
      </c>
      <c r="AB14" s="93" t="s">
        <v>55</v>
      </c>
      <c r="AC14" s="93" t="s">
        <v>55</v>
      </c>
      <c r="AD14" s="93">
        <v>69944</v>
      </c>
      <c r="AE14" s="237" t="s">
        <v>124</v>
      </c>
      <c r="AF14" s="237" t="s">
        <v>124</v>
      </c>
      <c r="AG14" s="237" t="s">
        <v>124</v>
      </c>
    </row>
    <row r="15" spans="1:33" ht="15" customHeight="1" x14ac:dyDescent="0.2">
      <c r="A15" s="107" t="s">
        <v>129</v>
      </c>
      <c r="B15" s="93">
        <v>63831</v>
      </c>
      <c r="C15" s="93">
        <v>54467</v>
      </c>
      <c r="D15" s="93">
        <v>111078</v>
      </c>
      <c r="E15" s="93">
        <v>47326</v>
      </c>
      <c r="F15" s="93"/>
      <c r="G15" s="93">
        <v>59833</v>
      </c>
      <c r="H15" s="93">
        <v>31713</v>
      </c>
      <c r="I15" s="93">
        <v>56836</v>
      </c>
      <c r="J15" s="93">
        <v>44241</v>
      </c>
      <c r="K15" s="93"/>
      <c r="L15" s="93">
        <v>54544</v>
      </c>
      <c r="M15" s="93">
        <v>46079</v>
      </c>
      <c r="N15" s="93">
        <v>55702</v>
      </c>
      <c r="O15" s="93">
        <v>39315</v>
      </c>
      <c r="P15" s="93"/>
      <c r="Q15" s="93">
        <v>34030</v>
      </c>
      <c r="R15" s="93">
        <v>17478</v>
      </c>
      <c r="S15" s="93">
        <v>27113</v>
      </c>
      <c r="T15" s="93">
        <v>50628</v>
      </c>
      <c r="U15" s="93"/>
      <c r="V15" s="93">
        <v>68586</v>
      </c>
      <c r="W15" s="93">
        <v>61735</v>
      </c>
      <c r="X15" s="93">
        <v>82094</v>
      </c>
      <c r="Y15" s="93">
        <v>152734</v>
      </c>
      <c r="Z15" s="93">
        <v>139629</v>
      </c>
      <c r="AA15" s="93">
        <v>71548</v>
      </c>
      <c r="AB15" s="93">
        <v>136745</v>
      </c>
      <c r="AC15" s="93">
        <v>181120</v>
      </c>
      <c r="AD15" s="93">
        <v>46382</v>
      </c>
      <c r="AE15" s="237" t="s">
        <v>124</v>
      </c>
      <c r="AF15" s="237" t="s">
        <v>124</v>
      </c>
      <c r="AG15" s="237" t="s">
        <v>124</v>
      </c>
    </row>
    <row r="16" spans="1:33" ht="15" customHeight="1" x14ac:dyDescent="0.2">
      <c r="AE16" s="238"/>
      <c r="AF16" s="238"/>
      <c r="AG16" s="238"/>
    </row>
    <row r="17" spans="1:33" x14ac:dyDescent="0.2">
      <c r="A17" s="123" t="s">
        <v>154</v>
      </c>
      <c r="AE17" s="238"/>
      <c r="AF17" s="238"/>
      <c r="AG17" s="238"/>
    </row>
    <row r="18" spans="1:33" x14ac:dyDescent="0.2">
      <c r="AE18" s="238"/>
      <c r="AF18" s="238"/>
      <c r="AG18" s="238"/>
    </row>
  </sheetData>
  <mergeCells count="9">
    <mergeCell ref="AD10:AG10"/>
    <mergeCell ref="Z9:AG9"/>
    <mergeCell ref="Z10:AC10"/>
    <mergeCell ref="V10:Y10"/>
    <mergeCell ref="A9:A11"/>
    <mergeCell ref="B10:E10"/>
    <mergeCell ref="G10:J10"/>
    <mergeCell ref="L10:O10"/>
    <mergeCell ref="Q10:T10"/>
  </mergeCells>
  <hyperlinks>
    <hyperlink ref="A5" location="Indice!A1" display="INDIC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19"/>
  <sheetViews>
    <sheetView workbookViewId="0">
      <pane xSplit="1" ySplit="11" topLeftCell="B12" activePane="bottomRight" state="frozen"/>
      <selection pane="topRight" activeCell="B1" sqref="B1"/>
      <selection pane="bottomLeft" activeCell="A12" sqref="A12"/>
      <selection pane="bottomRight" activeCell="AC23" sqref="AC23"/>
    </sheetView>
  </sheetViews>
  <sheetFormatPr baseColWidth="10" defaultColWidth="11.453125" defaultRowHeight="10" x14ac:dyDescent="0.2"/>
  <cols>
    <col min="1" max="1" width="21.1796875" style="123" customWidth="1"/>
    <col min="2" max="5" width="9.81640625" style="123" customWidth="1"/>
    <col min="6" max="6" width="2.1796875" style="123" customWidth="1"/>
    <col min="7" max="10" width="9.81640625" style="123" customWidth="1"/>
    <col min="11" max="11" width="2.1796875" style="123" customWidth="1"/>
    <col min="12" max="15" width="9.81640625" style="123" customWidth="1"/>
    <col min="16" max="16" width="2.1796875" style="123" customWidth="1"/>
    <col min="17" max="20" width="9.81640625" style="123" customWidth="1"/>
    <col min="21" max="21" width="2.453125" style="123" customWidth="1"/>
    <col min="22" max="22" width="9.81640625" style="123" customWidth="1"/>
    <col min="23" max="23" width="11.453125" style="123" customWidth="1"/>
    <col min="24" max="25" width="9.81640625" style="123" customWidth="1"/>
    <col min="26" max="16384" width="11.453125" style="123"/>
  </cols>
  <sheetData>
    <row r="4" spans="1:33" ht="10.5" thickBot="1" x14ac:dyDescent="0.25"/>
    <row r="5" spans="1:33" ht="15" thickBot="1" x14ac:dyDescent="0.25">
      <c r="A5" s="164" t="s">
        <v>130</v>
      </c>
    </row>
    <row r="7" spans="1:33" ht="10.5" customHeight="1" x14ac:dyDescent="0.2">
      <c r="A7" s="172" t="s">
        <v>144</v>
      </c>
      <c r="B7" s="172"/>
      <c r="C7" s="172"/>
      <c r="D7" s="172"/>
    </row>
    <row r="8" spans="1:33" x14ac:dyDescent="0.2">
      <c r="A8" s="147"/>
      <c r="B8" s="148"/>
    </row>
    <row r="9" spans="1:33" ht="10.5" customHeight="1" x14ac:dyDescent="0.2">
      <c r="A9" s="255" t="s">
        <v>100</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row>
    <row r="10" spans="1:33" x14ac:dyDescent="0.2">
      <c r="A10" s="255"/>
      <c r="B10" s="255">
        <v>2014</v>
      </c>
      <c r="C10" s="255"/>
      <c r="D10" s="255"/>
      <c r="E10" s="255"/>
      <c r="F10" s="99"/>
      <c r="G10" s="255">
        <v>2015</v>
      </c>
      <c r="H10" s="255"/>
      <c r="I10" s="255"/>
      <c r="J10" s="255"/>
      <c r="K10" s="99"/>
      <c r="L10" s="255">
        <v>2016</v>
      </c>
      <c r="M10" s="255"/>
      <c r="N10" s="255"/>
      <c r="O10" s="255"/>
      <c r="P10" s="99"/>
      <c r="Q10" s="255">
        <v>2017</v>
      </c>
      <c r="R10" s="255"/>
      <c r="S10" s="255"/>
      <c r="T10" s="255"/>
      <c r="U10" s="163"/>
      <c r="V10" s="255">
        <v>2018</v>
      </c>
      <c r="W10" s="255"/>
      <c r="X10" s="255"/>
      <c r="Y10" s="255"/>
      <c r="Z10" s="255">
        <v>2019</v>
      </c>
      <c r="AA10" s="255"/>
      <c r="AB10" s="255"/>
      <c r="AC10" s="255"/>
      <c r="AD10" s="255">
        <v>2020</v>
      </c>
      <c r="AE10" s="255"/>
      <c r="AF10" s="255"/>
      <c r="AG10" s="255"/>
    </row>
    <row r="11" spans="1:33" x14ac:dyDescent="0.2">
      <c r="A11" s="255"/>
      <c r="B11" s="102" t="s">
        <v>102</v>
      </c>
      <c r="C11" s="102" t="s">
        <v>103</v>
      </c>
      <c r="D11" s="102" t="s">
        <v>104</v>
      </c>
      <c r="E11" s="102" t="s">
        <v>105</v>
      </c>
      <c r="F11" s="103"/>
      <c r="G11" s="102" t="s">
        <v>102</v>
      </c>
      <c r="H11" s="102" t="s">
        <v>103</v>
      </c>
      <c r="I11" s="102" t="s">
        <v>104</v>
      </c>
      <c r="J11" s="102" t="s">
        <v>105</v>
      </c>
      <c r="K11" s="103"/>
      <c r="L11" s="102" t="s">
        <v>102</v>
      </c>
      <c r="M11" s="102" t="s">
        <v>103</v>
      </c>
      <c r="N11" s="102" t="s">
        <v>104</v>
      </c>
      <c r="O11" s="102" t="s">
        <v>105</v>
      </c>
      <c r="P11" s="103"/>
      <c r="Q11" s="102" t="s">
        <v>102</v>
      </c>
      <c r="R11" s="102" t="s">
        <v>103</v>
      </c>
      <c r="S11" s="102" t="s">
        <v>104</v>
      </c>
      <c r="T11" s="102" t="s">
        <v>105</v>
      </c>
      <c r="U11" s="161"/>
      <c r="V11" s="161" t="s">
        <v>102</v>
      </c>
      <c r="W11" s="161" t="s">
        <v>103</v>
      </c>
      <c r="X11" s="178" t="s">
        <v>104</v>
      </c>
      <c r="Y11" s="208" t="s">
        <v>105</v>
      </c>
      <c r="Z11" s="215" t="s">
        <v>102</v>
      </c>
      <c r="AA11" s="217" t="s">
        <v>103</v>
      </c>
      <c r="AB11" s="215" t="s">
        <v>104</v>
      </c>
      <c r="AC11" s="215" t="s">
        <v>105</v>
      </c>
      <c r="AD11" s="231" t="s">
        <v>102</v>
      </c>
      <c r="AE11" s="231" t="s">
        <v>103</v>
      </c>
      <c r="AF11" s="231" t="s">
        <v>104</v>
      </c>
      <c r="AG11" s="231" t="s">
        <v>105</v>
      </c>
    </row>
    <row r="12" spans="1:33" x14ac:dyDescent="0.2">
      <c r="A12" s="153" t="s">
        <v>12</v>
      </c>
      <c r="B12" s="135">
        <v>9952533</v>
      </c>
      <c r="C12" s="135">
        <f>10009.836*1000</f>
        <v>10009836</v>
      </c>
      <c r="D12" s="135">
        <v>14936591</v>
      </c>
      <c r="E12" s="135">
        <v>10367750</v>
      </c>
      <c r="F12" s="135"/>
      <c r="G12" s="135">
        <v>13659717</v>
      </c>
      <c r="H12" s="135">
        <v>12925574.999999998</v>
      </c>
      <c r="I12" s="135">
        <v>18972834</v>
      </c>
      <c r="J12" s="135" t="s">
        <v>55</v>
      </c>
      <c r="K12" s="135"/>
      <c r="L12" s="135">
        <v>10476127</v>
      </c>
      <c r="M12" s="135">
        <v>8604855</v>
      </c>
      <c r="N12" s="135" t="s">
        <v>55</v>
      </c>
      <c r="O12" s="135">
        <v>19300791</v>
      </c>
      <c r="P12" s="135"/>
      <c r="Q12" s="135">
        <v>15146473</v>
      </c>
      <c r="R12" s="135">
        <v>14644954</v>
      </c>
      <c r="S12" s="135">
        <v>19932106</v>
      </c>
      <c r="T12" s="135">
        <v>22463849</v>
      </c>
      <c r="U12" s="135"/>
      <c r="V12" s="135">
        <v>17896227</v>
      </c>
      <c r="W12" s="135">
        <v>17364821</v>
      </c>
      <c r="X12" s="135">
        <v>16605938</v>
      </c>
      <c r="Y12" s="135">
        <v>21952698</v>
      </c>
      <c r="Z12" s="135">
        <v>14194391</v>
      </c>
      <c r="AA12" s="135">
        <v>11155383</v>
      </c>
      <c r="AB12" s="135">
        <v>15361756</v>
      </c>
      <c r="AC12" s="135">
        <v>18659779</v>
      </c>
      <c r="AD12" s="135">
        <v>13432967</v>
      </c>
      <c r="AE12" s="219" t="s">
        <v>124</v>
      </c>
      <c r="AF12" s="219" t="s">
        <v>124</v>
      </c>
      <c r="AG12" s="219" t="s">
        <v>124</v>
      </c>
    </row>
    <row r="13" spans="1:33" x14ac:dyDescent="0.2">
      <c r="A13" s="154" t="s">
        <v>106</v>
      </c>
      <c r="B13" s="93">
        <v>1075931</v>
      </c>
      <c r="C13" s="93">
        <f>1553.725*1000</f>
        <v>1553725</v>
      </c>
      <c r="D13" s="93">
        <v>3178398</v>
      </c>
      <c r="E13" s="93">
        <v>2725686</v>
      </c>
      <c r="F13" s="93"/>
      <c r="G13" s="93">
        <v>1887830</v>
      </c>
      <c r="H13" s="93">
        <v>1469139</v>
      </c>
      <c r="I13" s="93">
        <v>1756181</v>
      </c>
      <c r="J13" s="93" t="s">
        <v>55</v>
      </c>
      <c r="K13" s="93"/>
      <c r="L13" s="93">
        <v>1451781</v>
      </c>
      <c r="M13" s="93">
        <v>1449378</v>
      </c>
      <c r="N13" s="93" t="s">
        <v>55</v>
      </c>
      <c r="O13" s="93">
        <v>2889065</v>
      </c>
      <c r="P13" s="93"/>
      <c r="Q13" s="93">
        <v>1514518</v>
      </c>
      <c r="R13" s="93">
        <v>2925003</v>
      </c>
      <c r="S13" s="93">
        <v>5848886</v>
      </c>
      <c r="T13" s="93">
        <v>4157928</v>
      </c>
      <c r="U13" s="93"/>
      <c r="V13" s="93">
        <v>3600061</v>
      </c>
      <c r="W13" s="93">
        <v>3382472</v>
      </c>
      <c r="X13" s="93">
        <v>3812376</v>
      </c>
      <c r="Y13" s="93">
        <v>3153876</v>
      </c>
      <c r="Z13" s="93">
        <v>2521898</v>
      </c>
      <c r="AA13" s="93">
        <v>1253917</v>
      </c>
      <c r="AB13" s="93">
        <v>3878675</v>
      </c>
      <c r="AC13" s="93">
        <v>2556112</v>
      </c>
      <c r="AD13" s="93">
        <v>1702034</v>
      </c>
      <c r="AE13" s="237" t="s">
        <v>124</v>
      </c>
      <c r="AF13" s="237" t="s">
        <v>124</v>
      </c>
      <c r="AG13" s="237" t="s">
        <v>124</v>
      </c>
    </row>
    <row r="14" spans="1:33" x14ac:dyDescent="0.2">
      <c r="A14" s="154" t="s">
        <v>107</v>
      </c>
      <c r="B14" s="93">
        <v>2424952</v>
      </c>
      <c r="C14" s="93">
        <f>2159.115*1000</f>
        <v>2159115</v>
      </c>
      <c r="D14" s="93">
        <v>2176022</v>
      </c>
      <c r="E14" s="93">
        <v>1551622</v>
      </c>
      <c r="F14" s="93"/>
      <c r="G14" s="93">
        <v>4152335</v>
      </c>
      <c r="H14" s="93">
        <v>1610530</v>
      </c>
      <c r="I14" s="93">
        <v>2385977</v>
      </c>
      <c r="J14" s="93" t="s">
        <v>55</v>
      </c>
      <c r="K14" s="93"/>
      <c r="L14" s="93">
        <v>1778029</v>
      </c>
      <c r="M14" s="93">
        <v>1467131</v>
      </c>
      <c r="N14" s="93" t="s">
        <v>55</v>
      </c>
      <c r="O14" s="93">
        <v>2222311</v>
      </c>
      <c r="P14" s="93"/>
      <c r="Q14" s="93">
        <v>1623682</v>
      </c>
      <c r="R14" s="93">
        <v>2123255</v>
      </c>
      <c r="S14" s="93">
        <v>2942172</v>
      </c>
      <c r="T14" s="93">
        <v>4303934</v>
      </c>
      <c r="U14" s="93"/>
      <c r="V14" s="93">
        <v>2523483</v>
      </c>
      <c r="W14" s="93">
        <v>2376696</v>
      </c>
      <c r="X14" s="93">
        <v>2646572</v>
      </c>
      <c r="Y14" s="93">
        <v>1962907</v>
      </c>
      <c r="Z14" s="93">
        <v>2398009</v>
      </c>
      <c r="AA14" s="93">
        <v>1577818</v>
      </c>
      <c r="AB14" s="93">
        <v>2575425</v>
      </c>
      <c r="AC14" s="93">
        <v>1864807</v>
      </c>
      <c r="AD14" s="93">
        <v>1292260</v>
      </c>
      <c r="AE14" s="237" t="s">
        <v>124</v>
      </c>
      <c r="AF14" s="237" t="s">
        <v>124</v>
      </c>
      <c r="AG14" s="237" t="s">
        <v>124</v>
      </c>
    </row>
    <row r="15" spans="1:33" x14ac:dyDescent="0.2">
      <c r="A15" s="154" t="s">
        <v>120</v>
      </c>
      <c r="B15" s="93">
        <v>2404135</v>
      </c>
      <c r="C15" s="93">
        <f>2404.763*1000</f>
        <v>2404763</v>
      </c>
      <c r="D15" s="93">
        <v>4787495</v>
      </c>
      <c r="E15" s="93">
        <v>2500888</v>
      </c>
      <c r="F15" s="93"/>
      <c r="G15" s="93">
        <v>3312881</v>
      </c>
      <c r="H15" s="93">
        <v>6902432</v>
      </c>
      <c r="I15" s="93">
        <v>10162417</v>
      </c>
      <c r="J15" s="93" t="s">
        <v>55</v>
      </c>
      <c r="K15" s="93"/>
      <c r="L15" s="93">
        <v>3002889</v>
      </c>
      <c r="M15" s="93">
        <v>2096643</v>
      </c>
      <c r="N15" s="93" t="s">
        <v>55</v>
      </c>
      <c r="O15" s="93">
        <v>2073706.9999999998</v>
      </c>
      <c r="P15" s="93"/>
      <c r="Q15" s="93">
        <v>4750892</v>
      </c>
      <c r="R15" s="93">
        <v>3245526</v>
      </c>
      <c r="S15" s="93">
        <v>4228337</v>
      </c>
      <c r="T15" s="93">
        <v>3781173</v>
      </c>
      <c r="U15" s="93"/>
      <c r="V15" s="93">
        <v>3145621</v>
      </c>
      <c r="W15" s="93">
        <v>3068906</v>
      </c>
      <c r="X15" s="93">
        <v>3316016</v>
      </c>
      <c r="Y15" s="93">
        <v>2504212</v>
      </c>
      <c r="Z15" s="93">
        <v>2143414</v>
      </c>
      <c r="AA15" s="93">
        <v>2592548</v>
      </c>
      <c r="AB15" s="93">
        <v>2445924</v>
      </c>
      <c r="AC15" s="93">
        <v>3257660</v>
      </c>
      <c r="AD15" s="93">
        <v>4156287.0000000005</v>
      </c>
      <c r="AE15" s="237" t="s">
        <v>124</v>
      </c>
      <c r="AF15" s="237" t="s">
        <v>124</v>
      </c>
      <c r="AG15" s="237" t="s">
        <v>124</v>
      </c>
    </row>
    <row r="16" spans="1:33" x14ac:dyDescent="0.2">
      <c r="A16" s="154" t="s">
        <v>109</v>
      </c>
      <c r="B16" s="93">
        <v>1548328</v>
      </c>
      <c r="C16" s="93">
        <f>2466.41*1000</f>
        <v>2466410</v>
      </c>
      <c r="D16" s="93">
        <v>2446251</v>
      </c>
      <c r="E16" s="93">
        <v>2181754</v>
      </c>
      <c r="F16" s="93"/>
      <c r="G16" s="93">
        <v>1458267</v>
      </c>
      <c r="H16" s="93">
        <v>1116555</v>
      </c>
      <c r="I16" s="93">
        <v>2007741</v>
      </c>
      <c r="J16" s="93" t="s">
        <v>55</v>
      </c>
      <c r="K16" s="93"/>
      <c r="L16" s="93">
        <v>1643637</v>
      </c>
      <c r="M16" s="93">
        <v>1734413</v>
      </c>
      <c r="N16" s="93" t="s">
        <v>55</v>
      </c>
      <c r="O16" s="93">
        <v>7390455</v>
      </c>
      <c r="P16" s="93"/>
      <c r="Q16" s="93">
        <v>3677784</v>
      </c>
      <c r="R16" s="93">
        <v>2913901</v>
      </c>
      <c r="S16" s="93">
        <v>3313621</v>
      </c>
      <c r="T16" s="93">
        <v>5936210</v>
      </c>
      <c r="U16" s="93"/>
      <c r="V16" s="93">
        <v>4124616</v>
      </c>
      <c r="W16" s="93">
        <v>3893579</v>
      </c>
      <c r="X16" s="93">
        <v>4055407</v>
      </c>
      <c r="Y16" s="93">
        <v>5468571</v>
      </c>
      <c r="Z16" s="93">
        <v>3416442</v>
      </c>
      <c r="AA16" s="93">
        <v>2484399</v>
      </c>
      <c r="AB16" s="93">
        <v>4071100</v>
      </c>
      <c r="AC16" s="93">
        <v>6873880</v>
      </c>
      <c r="AD16" s="93">
        <v>2861147</v>
      </c>
      <c r="AE16" s="237" t="s">
        <v>124</v>
      </c>
      <c r="AF16" s="237" t="s">
        <v>124</v>
      </c>
      <c r="AG16" s="237" t="s">
        <v>124</v>
      </c>
    </row>
    <row r="17" spans="1:33" x14ac:dyDescent="0.2">
      <c r="A17" s="155" t="s">
        <v>110</v>
      </c>
      <c r="B17" s="152">
        <v>2499187</v>
      </c>
      <c r="C17" s="152">
        <f>1425.823*1000</f>
        <v>1425823</v>
      </c>
      <c r="D17" s="152">
        <v>2348425</v>
      </c>
      <c r="E17" s="152">
        <v>1407800</v>
      </c>
      <c r="F17" s="152"/>
      <c r="G17" s="152">
        <v>2848404</v>
      </c>
      <c r="H17" s="152">
        <v>1826919</v>
      </c>
      <c r="I17" s="152">
        <v>2660518</v>
      </c>
      <c r="J17" s="152" t="s">
        <v>55</v>
      </c>
      <c r="K17" s="152"/>
      <c r="L17" s="152">
        <v>2599791</v>
      </c>
      <c r="M17" s="152">
        <v>1857290</v>
      </c>
      <c r="N17" s="152" t="s">
        <v>55</v>
      </c>
      <c r="O17" s="152">
        <v>4725253</v>
      </c>
      <c r="P17" s="152"/>
      <c r="Q17" s="152">
        <v>3579597</v>
      </c>
      <c r="R17" s="152">
        <v>3437269</v>
      </c>
      <c r="S17" s="152">
        <v>3599090</v>
      </c>
      <c r="T17" s="152">
        <v>4284604</v>
      </c>
      <c r="U17" s="152"/>
      <c r="V17" s="152">
        <v>4502446</v>
      </c>
      <c r="W17" s="152">
        <v>4643168</v>
      </c>
      <c r="X17" s="152">
        <v>2775567</v>
      </c>
      <c r="Y17" s="152">
        <v>8863132</v>
      </c>
      <c r="Z17" s="152">
        <v>3714628</v>
      </c>
      <c r="AA17" s="152">
        <v>3246701</v>
      </c>
      <c r="AB17" s="152">
        <v>2390632</v>
      </c>
      <c r="AC17" s="152">
        <v>4107319.9999999995</v>
      </c>
      <c r="AD17" s="152">
        <v>3421239</v>
      </c>
      <c r="AE17" s="152" t="s">
        <v>124</v>
      </c>
      <c r="AF17" s="152" t="s">
        <v>124</v>
      </c>
      <c r="AG17" s="152" t="s">
        <v>124</v>
      </c>
    </row>
    <row r="18" spans="1:33" x14ac:dyDescent="0.2">
      <c r="A18" s="156"/>
      <c r="B18" s="133"/>
    </row>
    <row r="19" spans="1:33" x14ac:dyDescent="0.2">
      <c r="A19" s="133" t="s">
        <v>26</v>
      </c>
      <c r="B19" s="133"/>
    </row>
  </sheetData>
  <mergeCells count="8">
    <mergeCell ref="AD10:AG10"/>
    <mergeCell ref="Z10:AC10"/>
    <mergeCell ref="V10:Y10"/>
    <mergeCell ref="A9:A11"/>
    <mergeCell ref="B10:E10"/>
    <mergeCell ref="G10:J10"/>
    <mergeCell ref="L10:O10"/>
    <mergeCell ref="Q10:T10"/>
  </mergeCells>
  <hyperlinks>
    <hyperlink ref="A5" location="Indice!A1" display="INDIC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K56"/>
  <sheetViews>
    <sheetView tabSelected="1" workbookViewId="0">
      <pane xSplit="1" ySplit="12" topLeftCell="BB43" activePane="bottomRight" state="frozen"/>
      <selection pane="topRight" activeCell="B1" sqref="B1"/>
      <selection pane="bottomLeft" activeCell="A11" sqref="A11"/>
      <selection pane="bottomRight" activeCell="BG52" sqref="BG52"/>
    </sheetView>
  </sheetViews>
  <sheetFormatPr baseColWidth="10" defaultColWidth="11.453125" defaultRowHeight="10" x14ac:dyDescent="0.2"/>
  <cols>
    <col min="1" max="1" width="32.7265625" style="20" customWidth="1"/>
    <col min="2" max="6" width="10.26953125" style="20" customWidth="1"/>
    <col min="7" max="7" width="1.81640625" style="33" customWidth="1"/>
    <col min="8" max="12" width="10.26953125" style="20" customWidth="1"/>
    <col min="13" max="13" width="1.81640625" style="20" customWidth="1"/>
    <col min="14" max="18" width="10.26953125" style="20" customWidth="1"/>
    <col min="19" max="19" width="2.54296875" style="20" customWidth="1"/>
    <col min="20" max="24" width="10.26953125" style="20" customWidth="1"/>
    <col min="25" max="25" width="1.81640625" style="33" customWidth="1"/>
    <col min="26" max="30" width="10.26953125" style="20" customWidth="1"/>
    <col min="31" max="31" width="1.81640625" style="33" customWidth="1"/>
    <col min="32" max="36" width="10.26953125" style="20" customWidth="1"/>
    <col min="37" max="37" width="1.81640625" style="33" customWidth="1"/>
    <col min="38" max="42" width="10.26953125" style="20" customWidth="1"/>
    <col min="43" max="43" width="1.81640625" style="33" customWidth="1"/>
    <col min="44" max="48" width="10.26953125" style="20" customWidth="1"/>
    <col min="49" max="16384" width="11.453125" style="20"/>
  </cols>
  <sheetData>
    <row r="4" spans="1:63" ht="10.5" thickBot="1" x14ac:dyDescent="0.25"/>
    <row r="5" spans="1:63" ht="15" customHeight="1" thickBot="1" x14ac:dyDescent="0.25">
      <c r="A5" s="164" t="s">
        <v>130</v>
      </c>
    </row>
    <row r="6" spans="1:63" ht="15" customHeight="1" x14ac:dyDescent="0.2"/>
    <row r="7" spans="1:63" ht="12.5" x14ac:dyDescent="0.2">
      <c r="A7" s="170" t="s">
        <v>127</v>
      </c>
      <c r="B7" s="169"/>
      <c r="C7" s="169"/>
      <c r="D7" s="169"/>
      <c r="E7" s="169"/>
      <c r="F7" s="169"/>
      <c r="G7" s="169"/>
      <c r="H7" s="169"/>
      <c r="I7" s="169"/>
      <c r="J7" s="169"/>
      <c r="K7" s="169"/>
      <c r="L7" s="169"/>
      <c r="M7" s="169"/>
      <c r="N7" s="169"/>
      <c r="O7" s="169"/>
    </row>
    <row r="8" spans="1:63" ht="10.5" thickBot="1" x14ac:dyDescent="0.25">
      <c r="A8" s="169"/>
      <c r="B8" s="169"/>
      <c r="C8" s="169"/>
      <c r="D8" s="169"/>
      <c r="E8" s="169"/>
      <c r="F8" s="169"/>
      <c r="G8" s="169"/>
      <c r="H8" s="169"/>
      <c r="I8" s="169"/>
      <c r="J8" s="169"/>
      <c r="K8" s="169"/>
      <c r="L8" s="169"/>
      <c r="M8" s="169"/>
      <c r="N8" s="169"/>
      <c r="O8" s="169"/>
    </row>
    <row r="9" spans="1:63" ht="10.5" customHeight="1" x14ac:dyDescent="0.2">
      <c r="A9" s="240" t="s">
        <v>0</v>
      </c>
      <c r="B9" s="21"/>
      <c r="C9" s="50"/>
      <c r="D9" s="50"/>
      <c r="E9" s="50"/>
      <c r="F9" s="50"/>
      <c r="G9" s="50"/>
      <c r="H9" s="50" t="s">
        <v>46</v>
      </c>
      <c r="I9" s="50" t="s">
        <v>47</v>
      </c>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182"/>
      <c r="AZ9" s="50"/>
      <c r="BA9" s="50"/>
      <c r="BB9" s="50"/>
      <c r="BC9" s="50"/>
      <c r="BD9" s="50"/>
      <c r="BE9" s="50"/>
      <c r="BF9" s="50"/>
      <c r="BG9" s="50"/>
      <c r="BH9" s="50"/>
      <c r="BI9" s="50"/>
      <c r="BJ9" s="50"/>
      <c r="BK9" s="50"/>
    </row>
    <row r="10" spans="1:63" x14ac:dyDescent="0.2">
      <c r="A10" s="24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182"/>
      <c r="AZ10" s="50"/>
      <c r="BA10" s="50"/>
      <c r="BB10" s="50"/>
      <c r="BC10" s="182"/>
      <c r="BD10" s="182"/>
      <c r="BE10" s="50"/>
      <c r="BF10" s="50"/>
      <c r="BG10" s="50"/>
      <c r="BH10" s="50"/>
      <c r="BI10" s="50"/>
      <c r="BJ10" s="50"/>
      <c r="BK10" s="50"/>
    </row>
    <row r="11" spans="1:63" ht="10.5" thickBot="1" x14ac:dyDescent="0.25">
      <c r="A11" s="242"/>
      <c r="B11" s="17" t="s">
        <v>1</v>
      </c>
      <c r="C11" s="17" t="s">
        <v>2</v>
      </c>
      <c r="D11" s="17" t="s">
        <v>3</v>
      </c>
      <c r="E11" s="17" t="s">
        <v>4</v>
      </c>
      <c r="F11" s="17" t="s">
        <v>5</v>
      </c>
      <c r="G11" s="41"/>
      <c r="H11" s="17" t="s">
        <v>6</v>
      </c>
      <c r="I11" s="17" t="s">
        <v>7</v>
      </c>
      <c r="J11" s="17" t="s">
        <v>8</v>
      </c>
      <c r="K11" s="17" t="s">
        <v>9</v>
      </c>
      <c r="L11" s="17" t="s">
        <v>10</v>
      </c>
      <c r="M11" s="41"/>
      <c r="N11" s="17" t="s">
        <v>32</v>
      </c>
      <c r="O11" s="17" t="s">
        <v>33</v>
      </c>
      <c r="P11" s="17" t="s">
        <v>34</v>
      </c>
      <c r="Q11" s="17" t="s">
        <v>37</v>
      </c>
      <c r="R11" s="17" t="s">
        <v>35</v>
      </c>
      <c r="S11" s="17"/>
      <c r="T11" s="17" t="s">
        <v>38</v>
      </c>
      <c r="U11" s="17" t="s">
        <v>39</v>
      </c>
      <c r="V11" s="17" t="s">
        <v>40</v>
      </c>
      <c r="W11" s="17" t="s">
        <v>41</v>
      </c>
      <c r="X11" s="17" t="s">
        <v>42</v>
      </c>
      <c r="Y11" s="47"/>
      <c r="Z11" s="17" t="s">
        <v>43</v>
      </c>
      <c r="AA11" s="17" t="s">
        <v>45</v>
      </c>
      <c r="AB11" s="17" t="s">
        <v>48</v>
      </c>
      <c r="AC11" s="17" t="s">
        <v>49</v>
      </c>
      <c r="AD11" s="17" t="s">
        <v>50</v>
      </c>
      <c r="AE11" s="70"/>
      <c r="AF11" s="17" t="s">
        <v>51</v>
      </c>
      <c r="AG11" s="17" t="s">
        <v>52</v>
      </c>
      <c r="AH11" s="17" t="s">
        <v>53</v>
      </c>
      <c r="AI11" s="17" t="s">
        <v>54</v>
      </c>
      <c r="AJ11" s="17" t="s">
        <v>56</v>
      </c>
      <c r="AK11" s="70"/>
      <c r="AL11" s="17" t="s">
        <v>57</v>
      </c>
      <c r="AM11" s="17" t="s">
        <v>58</v>
      </c>
      <c r="AN11" s="17" t="s">
        <v>59</v>
      </c>
      <c r="AO11" s="17" t="s">
        <v>60</v>
      </c>
      <c r="AP11" s="17" t="s">
        <v>61</v>
      </c>
      <c r="AQ11" s="70"/>
      <c r="AR11" s="17" t="s">
        <v>62</v>
      </c>
      <c r="AS11" s="17" t="s">
        <v>63</v>
      </c>
      <c r="AT11" s="17" t="s">
        <v>64</v>
      </c>
      <c r="AU11" s="17" t="s">
        <v>65</v>
      </c>
      <c r="AV11" s="17" t="s">
        <v>66</v>
      </c>
      <c r="AW11" s="17" t="s">
        <v>132</v>
      </c>
      <c r="AX11" s="17" t="s">
        <v>133</v>
      </c>
      <c r="AY11" s="17" t="s">
        <v>136</v>
      </c>
      <c r="AZ11" s="17" t="s">
        <v>137</v>
      </c>
      <c r="BA11" s="17" t="s">
        <v>138</v>
      </c>
      <c r="BB11" s="17" t="s">
        <v>146</v>
      </c>
      <c r="BC11" s="17" t="s">
        <v>149</v>
      </c>
      <c r="BD11" s="17" t="s">
        <v>150</v>
      </c>
      <c r="BE11" s="17" t="s">
        <v>151</v>
      </c>
      <c r="BF11" s="17" t="s">
        <v>152</v>
      </c>
      <c r="BG11" s="17" t="s">
        <v>153</v>
      </c>
      <c r="BH11" s="17" t="s">
        <v>157</v>
      </c>
      <c r="BI11" s="17" t="s">
        <v>158</v>
      </c>
      <c r="BJ11" s="17" t="s">
        <v>159</v>
      </c>
      <c r="BK11" s="17" t="s">
        <v>160</v>
      </c>
    </row>
    <row r="12" spans="1:63" ht="15" customHeight="1" x14ac:dyDescent="0.2">
      <c r="A12" s="42"/>
      <c r="B12" s="243" t="s">
        <v>11</v>
      </c>
      <c r="C12" s="243"/>
      <c r="D12" s="243"/>
      <c r="E12" s="243"/>
      <c r="F12" s="243"/>
      <c r="G12" s="43"/>
      <c r="H12" s="243" t="s">
        <v>11</v>
      </c>
      <c r="I12" s="243"/>
      <c r="J12" s="243"/>
      <c r="K12" s="243"/>
      <c r="L12" s="243"/>
      <c r="M12" s="43"/>
      <c r="N12" s="243" t="s">
        <v>11</v>
      </c>
      <c r="O12" s="243"/>
      <c r="P12" s="243"/>
      <c r="Q12" s="243"/>
      <c r="R12" s="243"/>
      <c r="S12" s="40"/>
      <c r="T12" s="240" t="s">
        <v>11</v>
      </c>
      <c r="U12" s="240"/>
      <c r="V12" s="240"/>
      <c r="W12" s="240"/>
      <c r="X12" s="240"/>
      <c r="Y12" s="47"/>
      <c r="Z12" s="45"/>
      <c r="AA12" s="46"/>
      <c r="AB12" s="52"/>
      <c r="AC12" s="54"/>
      <c r="AD12" s="54"/>
      <c r="AE12" s="70"/>
      <c r="AF12" s="56"/>
      <c r="AG12" s="57"/>
      <c r="AH12" s="58"/>
      <c r="AI12" s="59"/>
      <c r="AJ12" s="60"/>
      <c r="AK12" s="70"/>
      <c r="AL12" s="61"/>
      <c r="AM12" s="62"/>
      <c r="AN12" s="62"/>
      <c r="AO12" s="64"/>
      <c r="AP12" s="64"/>
      <c r="AQ12" s="70"/>
      <c r="AR12" s="65"/>
      <c r="AS12" s="66"/>
      <c r="AT12" s="67"/>
      <c r="AU12" s="68"/>
      <c r="AV12" s="68"/>
      <c r="AW12" s="157"/>
      <c r="AX12" s="157"/>
      <c r="AY12" s="183"/>
      <c r="AZ12" s="181"/>
      <c r="BA12" s="181"/>
      <c r="BB12" s="211"/>
      <c r="BC12" s="183"/>
      <c r="BD12" s="183"/>
      <c r="BE12" s="223"/>
      <c r="BF12" s="223"/>
      <c r="BG12" s="228"/>
      <c r="BH12" s="228"/>
      <c r="BI12" s="228"/>
      <c r="BJ12" s="228"/>
      <c r="BK12" s="228"/>
    </row>
    <row r="13" spans="1:63" ht="18" customHeight="1" thickBot="1" x14ac:dyDescent="0.25">
      <c r="A13" s="18" t="s">
        <v>12</v>
      </c>
      <c r="B13" s="19">
        <f>SUM(B17:B19)</f>
        <v>12977</v>
      </c>
      <c r="C13" s="19">
        <f>SUM(C17:C19)</f>
        <v>10172</v>
      </c>
      <c r="D13" s="19">
        <f>SUM(D17:D19)</f>
        <v>11074</v>
      </c>
      <c r="E13" s="19">
        <f>SUM(E17:E19)</f>
        <v>15247</v>
      </c>
      <c r="F13" s="19">
        <f>SUM(F17:F19)</f>
        <v>49470</v>
      </c>
      <c r="G13" s="21"/>
      <c r="H13" s="19">
        <f>SUM(H17:H19)</f>
        <v>16065</v>
      </c>
      <c r="I13" s="19">
        <f>SUM(I17:I19)</f>
        <v>11146</v>
      </c>
      <c r="J13" s="19">
        <f>SUM(J17:J19)</f>
        <v>14685</v>
      </c>
      <c r="K13" s="19">
        <f>SUM(K17:K19)</f>
        <v>17611</v>
      </c>
      <c r="L13" s="19">
        <v>59507</v>
      </c>
      <c r="M13" s="21"/>
      <c r="N13" s="19">
        <f>SUM(N17:N19)</f>
        <v>17613</v>
      </c>
      <c r="O13" s="19">
        <v>12313</v>
      </c>
      <c r="P13" s="19">
        <v>12646</v>
      </c>
      <c r="Q13" s="19">
        <f>+SUM(Q17:Q19)</f>
        <v>12552</v>
      </c>
      <c r="R13" s="19">
        <f>+SUM(R17:R19)</f>
        <v>55124</v>
      </c>
      <c r="S13" s="21"/>
      <c r="T13" s="18">
        <f>+SUM(T17:T19)</f>
        <v>11071</v>
      </c>
      <c r="U13" s="18">
        <f>+SUM(U17:U19)</f>
        <v>10581</v>
      </c>
      <c r="V13" s="18">
        <f>+SUM(V17:V19)</f>
        <v>12944</v>
      </c>
      <c r="W13" s="18">
        <f>+SUM(W17:W19)</f>
        <v>13449</v>
      </c>
      <c r="X13" s="18">
        <f>+SUM(X17:X19)</f>
        <v>48045</v>
      </c>
      <c r="Y13" s="48"/>
      <c r="Z13" s="18">
        <v>13186</v>
      </c>
      <c r="AA13" s="18">
        <v>12827</v>
      </c>
      <c r="AB13" s="18">
        <f t="shared" ref="AB13:AH13" si="0">+AB17+AB18+AB19</f>
        <v>14815</v>
      </c>
      <c r="AC13" s="18">
        <f t="shared" si="0"/>
        <v>13791</v>
      </c>
      <c r="AD13" s="18">
        <f t="shared" si="0"/>
        <v>54619</v>
      </c>
      <c r="AE13" s="71"/>
      <c r="AF13" s="18">
        <f t="shared" si="0"/>
        <v>11048</v>
      </c>
      <c r="AG13" s="18">
        <f t="shared" si="0"/>
        <v>10737</v>
      </c>
      <c r="AH13" s="18">
        <f t="shared" si="0"/>
        <v>12593</v>
      </c>
      <c r="AI13" s="18">
        <f t="shared" ref="AI13:AL13" si="1">+AI17+AI18+AI19</f>
        <v>12949</v>
      </c>
      <c r="AJ13" s="18">
        <f t="shared" si="1"/>
        <v>47327</v>
      </c>
      <c r="AK13" s="71"/>
      <c r="AL13" s="18">
        <f t="shared" si="1"/>
        <v>11563</v>
      </c>
      <c r="AM13" s="18">
        <f t="shared" ref="AM13:AR13" si="2">+AM17+AM18+AM19</f>
        <v>9458</v>
      </c>
      <c r="AN13" s="18">
        <f t="shared" si="2"/>
        <v>14008</v>
      </c>
      <c r="AO13" s="18">
        <f t="shared" si="2"/>
        <v>15841</v>
      </c>
      <c r="AP13" s="18">
        <f t="shared" si="2"/>
        <v>50870</v>
      </c>
      <c r="AQ13" s="71"/>
      <c r="AR13" s="18">
        <f t="shared" si="2"/>
        <v>15498</v>
      </c>
      <c r="AS13" s="18">
        <f t="shared" ref="AS13:AT13" si="3">+AS17+AS18+AS19</f>
        <v>15067</v>
      </c>
      <c r="AT13" s="18">
        <f t="shared" si="3"/>
        <v>18329</v>
      </c>
      <c r="AU13" s="18">
        <f t="shared" ref="AU13:AX13" si="4">+AU17+AU18+AU19</f>
        <v>22003</v>
      </c>
      <c r="AV13" s="18">
        <f t="shared" si="4"/>
        <v>70897</v>
      </c>
      <c r="AW13" s="18">
        <f t="shared" si="4"/>
        <v>19915</v>
      </c>
      <c r="AX13" s="18">
        <f t="shared" si="4"/>
        <v>19060</v>
      </c>
      <c r="AY13" s="184">
        <f>+AY17+AY18+AY19</f>
        <v>22995</v>
      </c>
      <c r="AZ13" s="184">
        <v>26381</v>
      </c>
      <c r="BA13" s="18">
        <f t="shared" ref="BA13" si="5">+BA17+BA18+BA19</f>
        <v>88351</v>
      </c>
      <c r="BB13" s="184">
        <v>23246</v>
      </c>
      <c r="BC13" s="184">
        <v>15013</v>
      </c>
      <c r="BD13" s="184">
        <v>19182</v>
      </c>
      <c r="BE13" s="184">
        <v>19894</v>
      </c>
      <c r="BF13" s="18">
        <f t="shared" ref="BF13" si="6">+BF17+BF18+BF19</f>
        <v>77335</v>
      </c>
      <c r="BG13" s="184">
        <v>16603</v>
      </c>
      <c r="BH13" s="184"/>
      <c r="BI13" s="184"/>
      <c r="BJ13" s="184"/>
      <c r="BK13" s="184"/>
    </row>
    <row r="14" spans="1:63" x14ac:dyDescent="0.2">
      <c r="A14" s="4"/>
      <c r="B14" s="5"/>
      <c r="C14" s="5"/>
      <c r="D14" s="5"/>
      <c r="E14" s="5"/>
      <c r="F14" s="6"/>
      <c r="G14" s="6"/>
      <c r="H14" s="7"/>
      <c r="I14" s="7"/>
      <c r="J14" s="7"/>
      <c r="K14" s="7"/>
      <c r="L14" s="6"/>
      <c r="M14" s="6"/>
      <c r="N14" s="22"/>
      <c r="O14" s="22"/>
      <c r="P14" s="22"/>
      <c r="Q14" s="22"/>
      <c r="R14" s="22"/>
      <c r="S14" s="39"/>
      <c r="T14" s="22"/>
      <c r="U14" s="22"/>
      <c r="V14" s="22"/>
      <c r="W14" s="22"/>
      <c r="X14" s="22"/>
      <c r="Y14" s="39"/>
      <c r="Z14" s="22"/>
      <c r="AA14" s="22"/>
      <c r="AB14" s="22"/>
      <c r="AC14" s="22"/>
      <c r="AD14" s="22"/>
      <c r="AE14" s="39"/>
      <c r="AF14" s="22"/>
      <c r="AG14" s="22"/>
      <c r="AH14" s="22"/>
      <c r="AI14" s="22"/>
      <c r="AJ14" s="22"/>
      <c r="AK14" s="39"/>
      <c r="AL14" s="22"/>
      <c r="AM14" s="22"/>
      <c r="AN14" s="22"/>
      <c r="AO14" s="22"/>
      <c r="AP14" s="22"/>
      <c r="AQ14" s="39"/>
      <c r="AR14" s="22"/>
      <c r="AS14" s="22"/>
      <c r="AT14" s="22"/>
      <c r="AU14" s="22"/>
      <c r="AV14" s="22"/>
      <c r="AW14" s="22"/>
      <c r="AX14" s="22"/>
      <c r="AY14" s="185"/>
      <c r="AZ14" s="185"/>
      <c r="BA14" s="22"/>
      <c r="BB14" s="185"/>
      <c r="BC14" s="185"/>
      <c r="BD14" s="185"/>
      <c r="BE14" s="185"/>
      <c r="BF14" s="22"/>
      <c r="BG14" s="185"/>
      <c r="BH14" s="185"/>
      <c r="BI14" s="185"/>
      <c r="BJ14" s="185"/>
      <c r="BK14" s="185"/>
    </row>
    <row r="15" spans="1:63" x14ac:dyDescent="0.2">
      <c r="A15" s="8"/>
      <c r="B15" s="239" t="s">
        <v>11</v>
      </c>
      <c r="C15" s="239"/>
      <c r="D15" s="239"/>
      <c r="E15" s="239"/>
      <c r="F15" s="239"/>
      <c r="G15" s="23"/>
      <c r="H15" s="239" t="s">
        <v>11</v>
      </c>
      <c r="I15" s="239"/>
      <c r="J15" s="239"/>
      <c r="K15" s="239"/>
      <c r="L15" s="239"/>
      <c r="M15" s="23"/>
      <c r="N15" s="239" t="s">
        <v>11</v>
      </c>
      <c r="O15" s="239"/>
      <c r="P15" s="239"/>
      <c r="Q15" s="239"/>
      <c r="R15" s="239"/>
      <c r="S15" s="23"/>
      <c r="T15" s="239" t="s">
        <v>11</v>
      </c>
      <c r="U15" s="239"/>
      <c r="V15" s="239"/>
      <c r="W15" s="239"/>
      <c r="X15" s="239"/>
      <c r="Y15" s="23"/>
      <c r="Z15" s="51" t="s">
        <v>11</v>
      </c>
      <c r="AA15" s="49"/>
      <c r="AB15" s="53"/>
      <c r="AC15" s="55"/>
      <c r="AD15" s="55"/>
      <c r="AE15" s="23"/>
      <c r="AF15" s="51" t="s">
        <v>11</v>
      </c>
      <c r="AG15" s="51" t="s">
        <v>11</v>
      </c>
      <c r="AH15" s="51" t="s">
        <v>11</v>
      </c>
      <c r="AI15" s="51" t="s">
        <v>11</v>
      </c>
      <c r="AJ15" s="51" t="s">
        <v>11</v>
      </c>
      <c r="AK15" s="23"/>
      <c r="AL15" s="51" t="s">
        <v>11</v>
      </c>
      <c r="AM15" s="51" t="s">
        <v>11</v>
      </c>
      <c r="AN15" s="51" t="s">
        <v>11</v>
      </c>
      <c r="AO15" s="51" t="s">
        <v>11</v>
      </c>
      <c r="AP15" s="51" t="s">
        <v>11</v>
      </c>
      <c r="AQ15" s="23"/>
      <c r="AR15" s="51" t="s">
        <v>11</v>
      </c>
      <c r="AS15" s="51" t="s">
        <v>11</v>
      </c>
      <c r="AT15" s="51" t="s">
        <v>11</v>
      </c>
      <c r="AU15" s="51" t="s">
        <v>11</v>
      </c>
      <c r="AV15" s="51" t="s">
        <v>11</v>
      </c>
      <c r="AW15" s="51" t="s">
        <v>11</v>
      </c>
      <c r="AX15" s="51" t="s">
        <v>11</v>
      </c>
      <c r="AY15" s="186" t="s">
        <v>11</v>
      </c>
      <c r="AZ15" s="186" t="s">
        <v>11</v>
      </c>
      <c r="BA15" s="51" t="s">
        <v>11</v>
      </c>
      <c r="BB15" s="186" t="s">
        <v>11</v>
      </c>
      <c r="BC15" s="186" t="s">
        <v>11</v>
      </c>
      <c r="BD15" s="186" t="s">
        <v>11</v>
      </c>
      <c r="BE15" s="186" t="s">
        <v>11</v>
      </c>
      <c r="BF15" s="51" t="s">
        <v>11</v>
      </c>
      <c r="BG15" s="186" t="s">
        <v>11</v>
      </c>
      <c r="BH15" s="186"/>
      <c r="BI15" s="186"/>
      <c r="BJ15" s="186"/>
      <c r="BK15" s="186"/>
    </row>
    <row r="16" spans="1:63" x14ac:dyDescent="0.2">
      <c r="A16" s="8" t="s">
        <v>13</v>
      </c>
      <c r="B16" s="3"/>
      <c r="C16" s="3"/>
      <c r="D16" s="3"/>
      <c r="E16" s="3"/>
      <c r="F16" s="3"/>
      <c r="G16" s="23"/>
      <c r="H16" s="3"/>
      <c r="I16" s="3"/>
      <c r="J16" s="3"/>
      <c r="K16" s="3"/>
      <c r="L16" s="3"/>
      <c r="M16" s="23"/>
      <c r="N16" s="23"/>
      <c r="O16" s="23"/>
      <c r="P16" s="23"/>
      <c r="Q16" s="23"/>
      <c r="R16" s="3"/>
      <c r="S16" s="3"/>
      <c r="T16" s="3"/>
      <c r="U16" s="3"/>
      <c r="V16" s="3"/>
      <c r="W16" s="3"/>
      <c r="X16" s="3"/>
      <c r="Y16" s="3"/>
      <c r="Z16" s="11"/>
      <c r="AA16" s="11"/>
      <c r="AB16" s="11"/>
      <c r="AC16" s="11"/>
      <c r="AD16" s="11"/>
      <c r="AE16" s="3"/>
      <c r="AF16" s="11"/>
      <c r="AG16" s="11"/>
      <c r="AH16" s="11"/>
      <c r="AI16" s="11"/>
      <c r="AJ16" s="11"/>
      <c r="AK16" s="3"/>
      <c r="AL16" s="11"/>
      <c r="AM16" s="11"/>
      <c r="AN16" s="11"/>
      <c r="AO16" s="11"/>
      <c r="AP16" s="11"/>
      <c r="AQ16" s="3"/>
      <c r="AR16" s="11"/>
      <c r="AS16" s="11"/>
      <c r="AT16" s="11"/>
      <c r="AU16" s="11"/>
      <c r="AV16" s="11"/>
      <c r="AW16" s="11"/>
      <c r="AX16" s="11"/>
      <c r="AY16" s="187"/>
      <c r="AZ16" s="187"/>
      <c r="BA16" s="11"/>
      <c r="BB16" s="187"/>
      <c r="BC16" s="187"/>
      <c r="BD16" s="187"/>
      <c r="BE16" s="187"/>
      <c r="BF16" s="11"/>
      <c r="BG16" s="187"/>
      <c r="BH16" s="187"/>
      <c r="BI16" s="187"/>
      <c r="BJ16" s="187"/>
      <c r="BK16" s="187"/>
    </row>
    <row r="17" spans="1:63" x14ac:dyDescent="0.2">
      <c r="A17" s="9" t="s">
        <v>14</v>
      </c>
      <c r="B17" s="10">
        <v>4948</v>
      </c>
      <c r="C17" s="10">
        <v>3088</v>
      </c>
      <c r="D17" s="10">
        <v>3643</v>
      </c>
      <c r="E17" s="10">
        <v>5664</v>
      </c>
      <c r="F17" s="24">
        <v>17343</v>
      </c>
      <c r="G17" s="11"/>
      <c r="H17" s="11">
        <v>8002</v>
      </c>
      <c r="I17" s="11">
        <v>3749</v>
      </c>
      <c r="J17" s="11">
        <v>5193</v>
      </c>
      <c r="K17" s="11">
        <v>4663</v>
      </c>
      <c r="L17" s="24">
        <v>21607</v>
      </c>
      <c r="M17" s="11"/>
      <c r="N17" s="11">
        <v>4953</v>
      </c>
      <c r="O17" s="11">
        <v>4366</v>
      </c>
      <c r="P17" s="11">
        <v>5374</v>
      </c>
      <c r="Q17" s="11">
        <v>4042</v>
      </c>
      <c r="R17" s="24">
        <f>+SUM(N17:Q17)</f>
        <v>18735</v>
      </c>
      <c r="S17" s="24"/>
      <c r="T17" s="11">
        <v>3535</v>
      </c>
      <c r="U17" s="11">
        <v>3932</v>
      </c>
      <c r="V17" s="11">
        <v>5965</v>
      </c>
      <c r="W17" s="11">
        <v>6301</v>
      </c>
      <c r="X17" s="24">
        <f>+T17+U17+V17+W17</f>
        <v>19733</v>
      </c>
      <c r="Y17" s="24"/>
      <c r="Z17" s="11">
        <v>4752</v>
      </c>
      <c r="AA17" s="11">
        <v>5670</v>
      </c>
      <c r="AB17" s="11">
        <v>5488</v>
      </c>
      <c r="AC17" s="11">
        <v>2430</v>
      </c>
      <c r="AD17" s="24">
        <v>18340</v>
      </c>
      <c r="AE17" s="24"/>
      <c r="AF17" s="11">
        <v>5062</v>
      </c>
      <c r="AG17" s="11">
        <v>5108</v>
      </c>
      <c r="AH17" s="11">
        <v>4025</v>
      </c>
      <c r="AI17" s="11">
        <v>4376</v>
      </c>
      <c r="AJ17" s="24">
        <v>18571</v>
      </c>
      <c r="AK17" s="24"/>
      <c r="AL17" s="11">
        <v>1967</v>
      </c>
      <c r="AM17" s="11">
        <v>1148</v>
      </c>
      <c r="AN17" s="11">
        <v>2723</v>
      </c>
      <c r="AO17" s="11">
        <v>3474</v>
      </c>
      <c r="AP17" s="24">
        <v>9312</v>
      </c>
      <c r="AQ17" s="24"/>
      <c r="AR17" s="11">
        <v>5173</v>
      </c>
      <c r="AS17" s="11">
        <v>2657</v>
      </c>
      <c r="AT17" s="11">
        <v>5345</v>
      </c>
      <c r="AU17" s="11">
        <v>5036</v>
      </c>
      <c r="AV17" s="24">
        <f>SUM(AR17:AU17)</f>
        <v>18211</v>
      </c>
      <c r="AW17" s="11">
        <v>4999</v>
      </c>
      <c r="AX17" s="11">
        <v>5260</v>
      </c>
      <c r="AY17" s="187">
        <v>7389</v>
      </c>
      <c r="AZ17" s="187">
        <v>7485</v>
      </c>
      <c r="BA17" s="24">
        <f>SUM(AW17:AZ17)</f>
        <v>25133</v>
      </c>
      <c r="BB17" s="187">
        <v>6355</v>
      </c>
      <c r="BC17" s="187">
        <v>3629</v>
      </c>
      <c r="BD17" s="187">
        <v>5317</v>
      </c>
      <c r="BE17" s="187">
        <v>6380</v>
      </c>
      <c r="BF17" s="24">
        <f>SUM(BB17:BE17)</f>
        <v>21681</v>
      </c>
      <c r="BG17" s="187">
        <v>5157</v>
      </c>
      <c r="BH17" s="187" t="s">
        <v>124</v>
      </c>
      <c r="BI17" s="187" t="s">
        <v>124</v>
      </c>
      <c r="BJ17" s="187" t="s">
        <v>124</v>
      </c>
      <c r="BK17" s="187"/>
    </row>
    <row r="18" spans="1:63" x14ac:dyDescent="0.2">
      <c r="A18" s="9" t="s">
        <v>15</v>
      </c>
      <c r="B18" s="10">
        <v>5937</v>
      </c>
      <c r="C18" s="10">
        <v>4714</v>
      </c>
      <c r="D18" s="10">
        <v>4254</v>
      </c>
      <c r="E18" s="10">
        <v>6241</v>
      </c>
      <c r="F18" s="24">
        <v>21146</v>
      </c>
      <c r="G18" s="11"/>
      <c r="H18" s="11">
        <v>6983</v>
      </c>
      <c r="I18" s="11">
        <v>4051</v>
      </c>
      <c r="J18" s="11">
        <v>5419</v>
      </c>
      <c r="K18" s="11">
        <v>7775</v>
      </c>
      <c r="L18" s="24">
        <v>24228</v>
      </c>
      <c r="M18" s="11"/>
      <c r="N18" s="11">
        <v>10139</v>
      </c>
      <c r="O18" s="11">
        <v>4737</v>
      </c>
      <c r="P18" s="11">
        <v>4347</v>
      </c>
      <c r="Q18" s="11">
        <v>5657</v>
      </c>
      <c r="R18" s="24">
        <f t="shared" ref="R18" si="7">+SUM(N18:Q18)</f>
        <v>24880</v>
      </c>
      <c r="S18" s="24"/>
      <c r="T18" s="11">
        <v>5569</v>
      </c>
      <c r="U18" s="11">
        <v>4256</v>
      </c>
      <c r="V18" s="11">
        <v>2185</v>
      </c>
      <c r="W18" s="11">
        <v>3821</v>
      </c>
      <c r="X18" s="24">
        <f t="shared" ref="X18" si="8">+T18+U18+V18+W18</f>
        <v>15831</v>
      </c>
      <c r="Y18" s="24"/>
      <c r="Z18" s="11">
        <v>6395</v>
      </c>
      <c r="AA18" s="11">
        <v>3439</v>
      </c>
      <c r="AB18" s="11">
        <v>5262</v>
      </c>
      <c r="AC18" s="11">
        <v>4734</v>
      </c>
      <c r="AD18" s="24">
        <v>19830</v>
      </c>
      <c r="AE18" s="24"/>
      <c r="AF18" s="11">
        <v>3213</v>
      </c>
      <c r="AG18" s="11">
        <v>2568</v>
      </c>
      <c r="AH18" s="11">
        <v>3231</v>
      </c>
      <c r="AI18" s="11">
        <v>4212</v>
      </c>
      <c r="AJ18" s="24">
        <v>13224</v>
      </c>
      <c r="AK18" s="24"/>
      <c r="AL18" s="11">
        <v>5905</v>
      </c>
      <c r="AM18" s="11">
        <v>4215</v>
      </c>
      <c r="AN18" s="11">
        <v>3946</v>
      </c>
      <c r="AO18" s="11">
        <v>5160</v>
      </c>
      <c r="AP18" s="24">
        <v>19226</v>
      </c>
      <c r="AQ18" s="24"/>
      <c r="AR18" s="11">
        <v>5237</v>
      </c>
      <c r="AS18" s="11">
        <v>4537</v>
      </c>
      <c r="AT18" s="11">
        <v>3592</v>
      </c>
      <c r="AU18" s="11">
        <v>5584</v>
      </c>
      <c r="AV18" s="24">
        <f t="shared" ref="AV18:AV19" si="9">SUM(AR18:AU18)</f>
        <v>18950</v>
      </c>
      <c r="AW18" s="11">
        <v>8198</v>
      </c>
      <c r="AX18" s="11">
        <v>4968</v>
      </c>
      <c r="AY18" s="187">
        <v>5863</v>
      </c>
      <c r="AZ18" s="187">
        <v>9930</v>
      </c>
      <c r="BA18" s="24">
        <f t="shared" ref="BA18:BA19" si="10">SUM(AW18:AZ18)</f>
        <v>28959</v>
      </c>
      <c r="BB18" s="187">
        <v>8885</v>
      </c>
      <c r="BC18" s="187">
        <v>4957</v>
      </c>
      <c r="BD18" s="187">
        <v>5939</v>
      </c>
      <c r="BE18" s="187">
        <v>7244</v>
      </c>
      <c r="BF18" s="24">
        <f t="shared" ref="BF18:BF19" si="11">SUM(BB18:BE18)</f>
        <v>27025</v>
      </c>
      <c r="BG18" s="187">
        <v>7929</v>
      </c>
      <c r="BH18" s="187" t="s">
        <v>124</v>
      </c>
      <c r="BI18" s="187" t="s">
        <v>124</v>
      </c>
      <c r="BJ18" s="187" t="s">
        <v>124</v>
      </c>
      <c r="BK18" s="187"/>
    </row>
    <row r="19" spans="1:63" ht="11.5" x14ac:dyDescent="0.2">
      <c r="A19" s="9" t="s">
        <v>44</v>
      </c>
      <c r="B19" s="10">
        <v>2092</v>
      </c>
      <c r="C19" s="10">
        <v>2370</v>
      </c>
      <c r="D19" s="10">
        <v>3177</v>
      </c>
      <c r="E19" s="10">
        <v>3342</v>
      </c>
      <c r="F19" s="24">
        <v>10981</v>
      </c>
      <c r="G19" s="10"/>
      <c r="H19" s="10">
        <v>1080</v>
      </c>
      <c r="I19" s="10">
        <v>3346</v>
      </c>
      <c r="J19" s="10">
        <v>4073</v>
      </c>
      <c r="K19" s="10">
        <v>5173</v>
      </c>
      <c r="L19" s="24">
        <v>13672</v>
      </c>
      <c r="M19" s="10"/>
      <c r="N19" s="10">
        <v>2521</v>
      </c>
      <c r="O19" s="10">
        <v>3210</v>
      </c>
      <c r="P19" s="10">
        <v>2925</v>
      </c>
      <c r="Q19" s="10">
        <v>2853</v>
      </c>
      <c r="R19" s="24">
        <v>11509</v>
      </c>
      <c r="S19" s="10"/>
      <c r="T19" s="10">
        <v>1967</v>
      </c>
      <c r="U19" s="10">
        <v>2393</v>
      </c>
      <c r="V19" s="10">
        <v>4794</v>
      </c>
      <c r="W19" s="10">
        <v>3327</v>
      </c>
      <c r="X19" s="24">
        <v>12481</v>
      </c>
      <c r="Y19" s="24"/>
      <c r="Z19" s="10">
        <v>2039</v>
      </c>
      <c r="AA19" s="10">
        <v>3718</v>
      </c>
      <c r="AB19" s="10">
        <v>4065</v>
      </c>
      <c r="AC19" s="10">
        <v>6627</v>
      </c>
      <c r="AD19" s="24">
        <v>16449</v>
      </c>
      <c r="AE19" s="24"/>
      <c r="AF19" s="10">
        <v>2773</v>
      </c>
      <c r="AG19" s="10">
        <v>3061</v>
      </c>
      <c r="AH19" s="10">
        <v>5337</v>
      </c>
      <c r="AI19" s="10">
        <v>4361</v>
      </c>
      <c r="AJ19" s="24">
        <v>15532</v>
      </c>
      <c r="AK19" s="24"/>
      <c r="AL19" s="10">
        <v>3691</v>
      </c>
      <c r="AM19" s="10">
        <v>4095</v>
      </c>
      <c r="AN19" s="10">
        <v>7339</v>
      </c>
      <c r="AO19" s="10">
        <v>7207</v>
      </c>
      <c r="AP19" s="24">
        <v>22332</v>
      </c>
      <c r="AQ19" s="24"/>
      <c r="AR19" s="10">
        <v>5088</v>
      </c>
      <c r="AS19" s="10">
        <v>7873</v>
      </c>
      <c r="AT19" s="10">
        <v>9392</v>
      </c>
      <c r="AU19" s="10">
        <v>11383</v>
      </c>
      <c r="AV19" s="24">
        <f t="shared" si="9"/>
        <v>33736</v>
      </c>
      <c r="AW19" s="10">
        <v>6718</v>
      </c>
      <c r="AX19" s="10">
        <v>8832</v>
      </c>
      <c r="AY19" s="187">
        <v>9743</v>
      </c>
      <c r="AZ19" s="187">
        <v>8966</v>
      </c>
      <c r="BA19" s="24">
        <f t="shared" si="10"/>
        <v>34259</v>
      </c>
      <c r="BB19" s="187">
        <v>8006</v>
      </c>
      <c r="BC19" s="187">
        <v>6427</v>
      </c>
      <c r="BD19" s="187">
        <v>7926</v>
      </c>
      <c r="BE19" s="187">
        <v>6270</v>
      </c>
      <c r="BF19" s="24">
        <f t="shared" si="11"/>
        <v>28629</v>
      </c>
      <c r="BG19" s="187">
        <v>3517</v>
      </c>
      <c r="BH19" s="187" t="s">
        <v>124</v>
      </c>
      <c r="BI19" s="187" t="s">
        <v>124</v>
      </c>
      <c r="BJ19" s="187" t="s">
        <v>124</v>
      </c>
      <c r="BK19" s="187"/>
    </row>
    <row r="20" spans="1:63" x14ac:dyDescent="0.2">
      <c r="A20" s="9"/>
      <c r="B20" s="10"/>
      <c r="C20" s="10"/>
      <c r="D20" s="10"/>
      <c r="E20" s="10"/>
      <c r="F20" s="24"/>
      <c r="G20" s="11"/>
      <c r="H20" s="11"/>
      <c r="I20" s="11"/>
      <c r="J20" s="11"/>
      <c r="K20" s="11"/>
      <c r="L20" s="24"/>
      <c r="M20" s="11"/>
      <c r="N20" s="11"/>
      <c r="O20" s="11"/>
      <c r="P20" s="11"/>
      <c r="Q20" s="11"/>
      <c r="R20" s="24"/>
      <c r="S20" s="24"/>
      <c r="T20" s="11"/>
      <c r="U20" s="11"/>
      <c r="V20" s="11"/>
      <c r="W20" s="11"/>
      <c r="X20" s="24"/>
      <c r="Y20" s="24"/>
      <c r="Z20" s="12"/>
      <c r="AA20" s="12"/>
      <c r="AB20" s="12"/>
      <c r="AC20" s="12"/>
      <c r="AD20" s="24"/>
      <c r="AE20" s="24"/>
      <c r="AF20" s="12"/>
      <c r="AG20" s="12"/>
      <c r="AH20" s="12"/>
      <c r="AI20" s="12"/>
      <c r="AJ20" s="24"/>
      <c r="AK20" s="24"/>
      <c r="AL20" s="12"/>
      <c r="AM20" s="12"/>
      <c r="AN20" s="12"/>
      <c r="AO20" s="12"/>
      <c r="AP20" s="24"/>
      <c r="AQ20" s="24"/>
      <c r="AR20" s="12"/>
      <c r="AS20" s="12"/>
      <c r="AT20" s="12"/>
      <c r="AU20" s="12"/>
      <c r="AV20" s="24"/>
      <c r="AW20" s="12"/>
      <c r="AX20" s="12"/>
      <c r="AY20" s="188"/>
      <c r="AZ20" s="188"/>
      <c r="BA20" s="24"/>
      <c r="BB20" s="188"/>
      <c r="BC20" s="188"/>
      <c r="BD20" s="188"/>
      <c r="BE20" s="188"/>
      <c r="BF20" s="24"/>
      <c r="BG20" s="188"/>
      <c r="BH20" s="188"/>
      <c r="BI20" s="188"/>
      <c r="BJ20" s="188"/>
      <c r="BK20" s="188"/>
    </row>
    <row r="21" spans="1:63" x14ac:dyDescent="0.2">
      <c r="A21" s="8" t="s">
        <v>16</v>
      </c>
      <c r="B21" s="10"/>
      <c r="C21" s="10"/>
      <c r="D21" s="10"/>
      <c r="E21" s="10"/>
      <c r="F21" s="25"/>
      <c r="G21" s="12"/>
      <c r="H21" s="12"/>
      <c r="I21" s="12"/>
      <c r="J21" s="12"/>
      <c r="K21" s="12"/>
      <c r="L21" s="25"/>
      <c r="M21" s="12"/>
      <c r="N21" s="12"/>
      <c r="O21" s="12"/>
      <c r="P21" s="12"/>
      <c r="Q21" s="12"/>
      <c r="R21" s="25"/>
      <c r="S21" s="25"/>
      <c r="T21" s="12"/>
      <c r="U21" s="12"/>
      <c r="V21" s="12"/>
      <c r="W21" s="12"/>
      <c r="X21" s="25"/>
      <c r="Y21" s="25"/>
      <c r="Z21" s="12"/>
      <c r="AA21" s="12"/>
      <c r="AB21" s="12"/>
      <c r="AC21" s="12"/>
      <c r="AD21" s="25"/>
      <c r="AE21" s="25"/>
      <c r="AF21" s="12"/>
      <c r="AG21" s="12"/>
      <c r="AH21" s="12"/>
      <c r="AI21" s="12"/>
      <c r="AJ21" s="25"/>
      <c r="AK21" s="25"/>
      <c r="AL21" s="12"/>
      <c r="AM21" s="12"/>
      <c r="AN21" s="12"/>
      <c r="AO21" s="12"/>
      <c r="AP21" s="25"/>
      <c r="AQ21" s="25"/>
      <c r="AR21" s="12"/>
      <c r="AS21" s="12"/>
      <c r="AT21" s="12"/>
      <c r="AU21" s="12"/>
      <c r="AV21" s="25"/>
      <c r="AW21" s="12"/>
      <c r="AX21" s="12"/>
      <c r="AY21" s="188"/>
      <c r="AZ21" s="188"/>
      <c r="BA21" s="25"/>
      <c r="BB21" s="188"/>
      <c r="BC21" s="188"/>
      <c r="BD21" s="188"/>
      <c r="BE21" s="188"/>
      <c r="BF21" s="25"/>
      <c r="BG21" s="188"/>
      <c r="BH21" s="188"/>
      <c r="BI21" s="188"/>
      <c r="BJ21" s="188"/>
      <c r="BK21" s="188"/>
    </row>
    <row r="22" spans="1:63" x14ac:dyDescent="0.2">
      <c r="A22" s="9" t="s">
        <v>17</v>
      </c>
      <c r="B22" s="10">
        <v>7086</v>
      </c>
      <c r="C22" s="10">
        <v>5459</v>
      </c>
      <c r="D22" s="10">
        <v>5481</v>
      </c>
      <c r="E22" s="10">
        <v>7266</v>
      </c>
      <c r="F22" s="24">
        <v>25292</v>
      </c>
      <c r="G22" s="11"/>
      <c r="H22" s="11">
        <v>7498</v>
      </c>
      <c r="I22" s="11">
        <v>4590</v>
      </c>
      <c r="J22" s="11">
        <v>5643</v>
      </c>
      <c r="K22" s="11">
        <v>8152</v>
      </c>
      <c r="L22" s="24">
        <v>25883</v>
      </c>
      <c r="M22" s="11"/>
      <c r="N22" s="11">
        <v>10325</v>
      </c>
      <c r="O22" s="11">
        <v>5200</v>
      </c>
      <c r="P22" s="11">
        <v>4737</v>
      </c>
      <c r="Q22" s="11">
        <v>5529</v>
      </c>
      <c r="R22" s="24">
        <f t="shared" ref="R22:R25" si="12">+SUM(N22:Q22)</f>
        <v>25791</v>
      </c>
      <c r="S22" s="24"/>
      <c r="T22" s="12">
        <v>5572</v>
      </c>
      <c r="U22" s="12">
        <v>4597</v>
      </c>
      <c r="V22" s="12">
        <v>3537</v>
      </c>
      <c r="W22" s="12">
        <v>6086</v>
      </c>
      <c r="X22" s="24">
        <f t="shared" ref="X22:X25" si="13">+T22+U22+V22+W22</f>
        <v>19792</v>
      </c>
      <c r="Y22" s="24"/>
      <c r="Z22" s="11">
        <v>7906</v>
      </c>
      <c r="AA22" s="11">
        <v>3725</v>
      </c>
      <c r="AB22" s="11">
        <v>5889</v>
      </c>
      <c r="AC22" s="11">
        <v>5132</v>
      </c>
      <c r="AD22" s="24">
        <v>22652</v>
      </c>
      <c r="AE22" s="24"/>
      <c r="AF22" s="11">
        <v>3581</v>
      </c>
      <c r="AG22" s="11">
        <v>2874</v>
      </c>
      <c r="AH22" s="11">
        <v>3880</v>
      </c>
      <c r="AI22" s="11">
        <v>4711</v>
      </c>
      <c r="AJ22" s="24">
        <v>15046</v>
      </c>
      <c r="AK22" s="24"/>
      <c r="AL22" s="11">
        <v>6701</v>
      </c>
      <c r="AM22" s="11">
        <v>4448</v>
      </c>
      <c r="AN22" s="11">
        <v>4871</v>
      </c>
      <c r="AO22" s="11">
        <v>5997</v>
      </c>
      <c r="AP22" s="24">
        <v>22017</v>
      </c>
      <c r="AQ22" s="24"/>
      <c r="AR22" s="11">
        <v>6125</v>
      </c>
      <c r="AS22" s="11">
        <v>4707</v>
      </c>
      <c r="AT22" s="11">
        <v>5353</v>
      </c>
      <c r="AU22" s="11">
        <v>5479</v>
      </c>
      <c r="AV22" s="24">
        <f>SUM(AR22:AU22)</f>
        <v>21664</v>
      </c>
      <c r="AW22" s="11">
        <v>8483</v>
      </c>
      <c r="AX22" s="11">
        <v>5995</v>
      </c>
      <c r="AY22" s="187">
        <v>6714</v>
      </c>
      <c r="AZ22" s="187">
        <v>10552</v>
      </c>
      <c r="BA22" s="24">
        <f>SUM(AW22:AZ22)</f>
        <v>31744</v>
      </c>
      <c r="BB22" s="187">
        <v>9965</v>
      </c>
      <c r="BC22" s="187">
        <v>5622</v>
      </c>
      <c r="BD22" s="187">
        <v>7389</v>
      </c>
      <c r="BE22" s="187">
        <v>7933</v>
      </c>
      <c r="BF22" s="24">
        <f>SUM(BB22:BE22)</f>
        <v>30909</v>
      </c>
      <c r="BG22" s="187">
        <v>8733</v>
      </c>
      <c r="BH22" s="187" t="s">
        <v>124</v>
      </c>
      <c r="BI22" s="187" t="s">
        <v>124</v>
      </c>
      <c r="BJ22" s="187" t="s">
        <v>124</v>
      </c>
      <c r="BK22" s="187"/>
    </row>
    <row r="23" spans="1:63" x14ac:dyDescent="0.2">
      <c r="A23" s="9" t="s">
        <v>18</v>
      </c>
      <c r="B23" s="10">
        <v>2489</v>
      </c>
      <c r="C23" s="10">
        <v>1424</v>
      </c>
      <c r="D23" s="10">
        <v>2450</v>
      </c>
      <c r="E23" s="10">
        <v>3278</v>
      </c>
      <c r="F23" s="24">
        <v>9641</v>
      </c>
      <c r="G23" s="11"/>
      <c r="H23" s="11">
        <v>1128</v>
      </c>
      <c r="I23" s="11">
        <v>1329</v>
      </c>
      <c r="J23" s="11">
        <v>2801</v>
      </c>
      <c r="K23" s="11">
        <v>2971</v>
      </c>
      <c r="L23" s="24">
        <v>8229</v>
      </c>
      <c r="M23" s="11"/>
      <c r="N23" s="11">
        <v>2908</v>
      </c>
      <c r="O23" s="11">
        <v>2120</v>
      </c>
      <c r="P23" s="11">
        <v>2540</v>
      </c>
      <c r="Q23" s="11">
        <v>2349</v>
      </c>
      <c r="R23" s="24">
        <f t="shared" si="12"/>
        <v>9917</v>
      </c>
      <c r="S23" s="24"/>
      <c r="T23" s="11">
        <v>2631</v>
      </c>
      <c r="U23" s="11">
        <v>2771</v>
      </c>
      <c r="V23" s="11">
        <v>2249</v>
      </c>
      <c r="W23" s="11">
        <v>3944</v>
      </c>
      <c r="X23" s="24">
        <f t="shared" si="13"/>
        <v>11595</v>
      </c>
      <c r="Y23" s="24"/>
      <c r="Z23" s="11">
        <v>2347</v>
      </c>
      <c r="AA23" s="11">
        <v>2194</v>
      </c>
      <c r="AB23" s="11">
        <v>2694</v>
      </c>
      <c r="AC23" s="11">
        <v>2076</v>
      </c>
      <c r="AD23" s="24">
        <v>9311</v>
      </c>
      <c r="AE23" s="24"/>
      <c r="AF23" s="11">
        <v>1068</v>
      </c>
      <c r="AG23" s="11">
        <v>2122</v>
      </c>
      <c r="AH23" s="11">
        <v>875</v>
      </c>
      <c r="AI23" s="11">
        <v>1506</v>
      </c>
      <c r="AJ23" s="24">
        <v>5571</v>
      </c>
      <c r="AK23" s="24"/>
      <c r="AL23" s="11">
        <v>743</v>
      </c>
      <c r="AM23" s="11">
        <v>753</v>
      </c>
      <c r="AN23" s="11">
        <v>2342</v>
      </c>
      <c r="AO23" s="11">
        <v>2328</v>
      </c>
      <c r="AP23" s="24">
        <v>6166</v>
      </c>
      <c r="AQ23" s="24"/>
      <c r="AR23" s="11">
        <v>2820</v>
      </c>
      <c r="AS23" s="11">
        <v>1687</v>
      </c>
      <c r="AT23" s="11">
        <v>3066</v>
      </c>
      <c r="AU23" s="11">
        <v>3172</v>
      </c>
      <c r="AV23" s="24">
        <f t="shared" ref="AV23:AV25" si="14">SUM(AR23:AU23)</f>
        <v>10745</v>
      </c>
      <c r="AW23" s="11">
        <v>3074</v>
      </c>
      <c r="AX23" s="11">
        <v>3352</v>
      </c>
      <c r="AY23" s="187">
        <v>5175</v>
      </c>
      <c r="AZ23" s="187">
        <v>4790</v>
      </c>
      <c r="BA23" s="24">
        <f t="shared" ref="BA23:BA25" si="15">SUM(AW23:AZ23)</f>
        <v>16391</v>
      </c>
      <c r="BB23" s="187">
        <v>2849</v>
      </c>
      <c r="BC23" s="187">
        <v>1534</v>
      </c>
      <c r="BD23" s="187">
        <v>2652</v>
      </c>
      <c r="BE23" s="187">
        <v>4849</v>
      </c>
      <c r="BF23" s="24">
        <f t="shared" ref="BF23:BF25" si="16">SUM(BB23:BE23)</f>
        <v>11884</v>
      </c>
      <c r="BG23" s="187">
        <v>2528</v>
      </c>
      <c r="BH23" s="187" t="s">
        <v>124</v>
      </c>
      <c r="BI23" s="187" t="s">
        <v>124</v>
      </c>
      <c r="BJ23" s="187" t="s">
        <v>124</v>
      </c>
      <c r="BK23" s="187"/>
    </row>
    <row r="24" spans="1:63" x14ac:dyDescent="0.2">
      <c r="A24" s="9" t="s">
        <v>19</v>
      </c>
      <c r="B24" s="10">
        <v>2502</v>
      </c>
      <c r="C24" s="10">
        <v>2046</v>
      </c>
      <c r="D24" s="10">
        <v>2010</v>
      </c>
      <c r="E24" s="10">
        <v>4108</v>
      </c>
      <c r="F24" s="24">
        <v>10666</v>
      </c>
      <c r="G24" s="11"/>
      <c r="H24" s="11">
        <v>4816</v>
      </c>
      <c r="I24" s="11">
        <v>3724</v>
      </c>
      <c r="J24" s="11">
        <v>4581</v>
      </c>
      <c r="K24" s="11">
        <v>5617</v>
      </c>
      <c r="L24" s="24">
        <v>18738</v>
      </c>
      <c r="M24" s="11"/>
      <c r="N24" s="11">
        <v>3546</v>
      </c>
      <c r="O24" s="11">
        <v>4069</v>
      </c>
      <c r="P24" s="11">
        <v>4849</v>
      </c>
      <c r="Q24" s="11">
        <v>4239</v>
      </c>
      <c r="R24" s="24">
        <f t="shared" si="12"/>
        <v>16703</v>
      </c>
      <c r="S24" s="24"/>
      <c r="T24" s="11">
        <v>2383</v>
      </c>
      <c r="U24" s="11">
        <v>2296</v>
      </c>
      <c r="V24" s="11">
        <v>5797</v>
      </c>
      <c r="W24" s="11">
        <v>2744</v>
      </c>
      <c r="X24" s="24">
        <f t="shared" si="13"/>
        <v>13220</v>
      </c>
      <c r="Y24" s="24"/>
      <c r="Z24" s="11">
        <v>2317</v>
      </c>
      <c r="AA24" s="11">
        <v>5989</v>
      </c>
      <c r="AB24" s="11">
        <v>4000</v>
      </c>
      <c r="AC24" s="11">
        <v>5003</v>
      </c>
      <c r="AD24" s="24">
        <v>17309</v>
      </c>
      <c r="AE24" s="24"/>
      <c r="AF24" s="11">
        <v>6044</v>
      </c>
      <c r="AG24" s="11">
        <v>5367</v>
      </c>
      <c r="AH24" s="11">
        <v>6635</v>
      </c>
      <c r="AI24" s="11">
        <v>6048</v>
      </c>
      <c r="AJ24" s="24">
        <v>24094</v>
      </c>
      <c r="AK24" s="24"/>
      <c r="AL24" s="11">
        <v>3628</v>
      </c>
      <c r="AM24" s="11">
        <v>3546</v>
      </c>
      <c r="AN24" s="11">
        <v>5338</v>
      </c>
      <c r="AO24" s="11">
        <v>6616</v>
      </c>
      <c r="AP24" s="24">
        <v>19128</v>
      </c>
      <c r="AQ24" s="24"/>
      <c r="AR24" s="11">
        <v>5523</v>
      </c>
      <c r="AS24" s="11">
        <v>7510</v>
      </c>
      <c r="AT24" s="11">
        <v>8077</v>
      </c>
      <c r="AU24" s="11">
        <v>10737</v>
      </c>
      <c r="AV24" s="24">
        <f t="shared" si="14"/>
        <v>31847</v>
      </c>
      <c r="AW24" s="11">
        <v>6763</v>
      </c>
      <c r="AX24" s="11">
        <v>7858</v>
      </c>
      <c r="AY24" s="187">
        <v>8526</v>
      </c>
      <c r="AZ24" s="187">
        <v>8560</v>
      </c>
      <c r="BA24" s="24">
        <f t="shared" si="15"/>
        <v>31707</v>
      </c>
      <c r="BB24" s="187">
        <v>7789</v>
      </c>
      <c r="BC24" s="187">
        <v>5933</v>
      </c>
      <c r="BD24" s="187">
        <v>6418</v>
      </c>
      <c r="BE24" s="187">
        <v>4648</v>
      </c>
      <c r="BF24" s="24">
        <f t="shared" si="16"/>
        <v>24788</v>
      </c>
      <c r="BG24" s="187">
        <v>3262</v>
      </c>
      <c r="BH24" s="187" t="s">
        <v>124</v>
      </c>
      <c r="BI24" s="187" t="s">
        <v>124</v>
      </c>
      <c r="BJ24" s="187" t="s">
        <v>124</v>
      </c>
      <c r="BK24" s="187"/>
    </row>
    <row r="25" spans="1:63" ht="11.5" x14ac:dyDescent="0.2">
      <c r="A25" s="9" t="s">
        <v>27</v>
      </c>
      <c r="B25" s="10">
        <v>900</v>
      </c>
      <c r="C25" s="10">
        <v>1243</v>
      </c>
      <c r="D25" s="10">
        <v>1133</v>
      </c>
      <c r="E25" s="10">
        <v>595</v>
      </c>
      <c r="F25" s="24">
        <v>3871</v>
      </c>
      <c r="G25" s="11"/>
      <c r="H25" s="11">
        <v>2623</v>
      </c>
      <c r="I25" s="11">
        <v>1503</v>
      </c>
      <c r="J25" s="11">
        <v>1660</v>
      </c>
      <c r="K25" s="11">
        <v>871</v>
      </c>
      <c r="L25" s="24">
        <v>6657</v>
      </c>
      <c r="M25" s="11"/>
      <c r="N25" s="11">
        <v>834</v>
      </c>
      <c r="O25" s="11">
        <v>924</v>
      </c>
      <c r="P25" s="11">
        <v>520</v>
      </c>
      <c r="Q25" s="11">
        <v>435</v>
      </c>
      <c r="R25" s="24">
        <f t="shared" si="12"/>
        <v>2713</v>
      </c>
      <c r="S25" s="24"/>
      <c r="T25" s="11">
        <v>485</v>
      </c>
      <c r="U25" s="11">
        <v>917</v>
      </c>
      <c r="V25" s="11">
        <v>1361</v>
      </c>
      <c r="W25" s="11">
        <v>675</v>
      </c>
      <c r="X25" s="24">
        <f t="shared" si="13"/>
        <v>3438</v>
      </c>
      <c r="Y25" s="24"/>
      <c r="Z25" s="6">
        <v>616</v>
      </c>
      <c r="AA25" s="6">
        <v>919</v>
      </c>
      <c r="AB25" s="6">
        <v>2232</v>
      </c>
      <c r="AC25" s="6">
        <v>1580</v>
      </c>
      <c r="AD25" s="24">
        <v>5347</v>
      </c>
      <c r="AE25" s="24"/>
      <c r="AF25" s="6">
        <v>355</v>
      </c>
      <c r="AG25" s="6">
        <v>374</v>
      </c>
      <c r="AH25" s="6">
        <v>1203</v>
      </c>
      <c r="AI25" s="6">
        <v>684</v>
      </c>
      <c r="AJ25" s="24">
        <v>2616</v>
      </c>
      <c r="AK25" s="24"/>
      <c r="AL25" s="6">
        <v>491</v>
      </c>
      <c r="AM25" s="6">
        <v>711</v>
      </c>
      <c r="AN25" s="6">
        <v>1457</v>
      </c>
      <c r="AO25" s="6">
        <v>900</v>
      </c>
      <c r="AP25" s="24">
        <v>3559</v>
      </c>
      <c r="AQ25" s="24"/>
      <c r="AR25" s="6">
        <v>1030</v>
      </c>
      <c r="AS25" s="6">
        <v>1163</v>
      </c>
      <c r="AT25" s="6">
        <v>1833</v>
      </c>
      <c r="AU25" s="6">
        <v>2615</v>
      </c>
      <c r="AV25" s="24">
        <f t="shared" si="14"/>
        <v>6641</v>
      </c>
      <c r="AW25" s="6">
        <v>1595</v>
      </c>
      <c r="AX25" s="6">
        <v>1855</v>
      </c>
      <c r="AY25" s="187">
        <v>2580</v>
      </c>
      <c r="AZ25" s="187">
        <v>2479</v>
      </c>
      <c r="BA25" s="24">
        <f t="shared" si="15"/>
        <v>8509</v>
      </c>
      <c r="BB25" s="187">
        <v>2643</v>
      </c>
      <c r="BC25" s="187">
        <v>1924</v>
      </c>
      <c r="BD25" s="187">
        <v>2723</v>
      </c>
      <c r="BE25" s="187">
        <v>2464</v>
      </c>
      <c r="BF25" s="24">
        <f t="shared" si="16"/>
        <v>9754</v>
      </c>
      <c r="BG25" s="187">
        <v>2080</v>
      </c>
      <c r="BH25" s="187" t="s">
        <v>124</v>
      </c>
      <c r="BI25" s="187" t="s">
        <v>124</v>
      </c>
      <c r="BJ25" s="187" t="s">
        <v>124</v>
      </c>
      <c r="BK25" s="187"/>
    </row>
    <row r="26" spans="1:63" x14ac:dyDescent="0.2">
      <c r="A26" s="9"/>
      <c r="B26" s="10"/>
      <c r="C26" s="10"/>
      <c r="D26" s="10"/>
      <c r="E26" s="10"/>
      <c r="F26" s="26"/>
      <c r="G26" s="6"/>
      <c r="H26" s="11"/>
      <c r="I26" s="11"/>
      <c r="J26" s="11"/>
      <c r="K26" s="11"/>
      <c r="L26" s="26"/>
      <c r="M26" s="6"/>
      <c r="N26" s="6"/>
      <c r="O26" s="6"/>
      <c r="P26" s="6"/>
      <c r="Q26" s="6"/>
      <c r="R26" s="26"/>
      <c r="S26" s="26"/>
      <c r="T26" s="6"/>
      <c r="U26" s="6"/>
      <c r="V26" s="6"/>
      <c r="W26" s="6"/>
      <c r="X26" s="26"/>
      <c r="Y26" s="26"/>
      <c r="Z26" s="6"/>
      <c r="AA26" s="6"/>
      <c r="AB26" s="6"/>
      <c r="AC26" s="6"/>
      <c r="AD26" s="26"/>
      <c r="AE26" s="26"/>
      <c r="AF26" s="6"/>
      <c r="AG26" s="6"/>
      <c r="AH26" s="6"/>
      <c r="AI26" s="6"/>
      <c r="AJ26" s="26"/>
      <c r="AK26" s="26"/>
      <c r="AL26" s="6"/>
      <c r="AM26" s="6"/>
      <c r="AN26" s="6"/>
      <c r="AO26" s="6"/>
      <c r="AP26" s="26"/>
      <c r="AQ26" s="26"/>
      <c r="AR26" s="6"/>
      <c r="AS26" s="6"/>
      <c r="AT26" s="6"/>
      <c r="AU26" s="6"/>
      <c r="AV26" s="26"/>
      <c r="AW26" s="6"/>
      <c r="AX26" s="6"/>
      <c r="AY26" s="189"/>
      <c r="AZ26" s="189"/>
      <c r="BA26" s="26"/>
      <c r="BB26" s="189"/>
      <c r="BC26" s="189"/>
      <c r="BD26" s="189"/>
      <c r="BE26" s="189"/>
      <c r="BF26" s="26"/>
      <c r="BG26" s="189"/>
      <c r="BH26" s="187"/>
      <c r="BI26" s="187"/>
      <c r="BJ26" s="187"/>
      <c r="BK26" s="189"/>
    </row>
    <row r="27" spans="1:63" x14ac:dyDescent="0.2">
      <c r="A27" s="13" t="s">
        <v>20</v>
      </c>
      <c r="B27" s="10"/>
      <c r="C27" s="10"/>
      <c r="D27" s="10"/>
      <c r="E27" s="10"/>
      <c r="F27" s="26"/>
      <c r="G27" s="6"/>
      <c r="H27" s="11"/>
      <c r="I27" s="11"/>
      <c r="J27" s="11"/>
      <c r="K27" s="11"/>
      <c r="L27" s="26"/>
      <c r="M27" s="6"/>
      <c r="N27" s="6"/>
      <c r="O27" s="6"/>
      <c r="P27" s="6"/>
      <c r="Q27" s="6"/>
      <c r="R27" s="26"/>
      <c r="S27" s="26"/>
      <c r="T27" s="6"/>
      <c r="U27" s="6"/>
      <c r="V27" s="6"/>
      <c r="W27" s="6"/>
      <c r="X27" s="26"/>
      <c r="Y27" s="26"/>
      <c r="Z27" s="11"/>
      <c r="AA27" s="6"/>
      <c r="AB27" s="6"/>
      <c r="AC27" s="6"/>
      <c r="AD27" s="26"/>
      <c r="AE27" s="26"/>
      <c r="AF27" s="11"/>
      <c r="AG27" s="11"/>
      <c r="AH27" s="11"/>
      <c r="AI27" s="11"/>
      <c r="AJ27" s="26"/>
      <c r="AK27" s="26"/>
      <c r="AL27" s="11"/>
      <c r="AM27" s="11"/>
      <c r="AN27" s="11"/>
      <c r="AO27" s="11"/>
      <c r="AP27" s="26"/>
      <c r="AQ27" s="26"/>
      <c r="AR27" s="11"/>
      <c r="AS27" s="11"/>
      <c r="AT27" s="11"/>
      <c r="AU27" s="11"/>
      <c r="AV27" s="26"/>
      <c r="AW27" s="11"/>
      <c r="AX27" s="11"/>
      <c r="AY27" s="187"/>
      <c r="AZ27" s="187"/>
      <c r="BA27" s="26"/>
      <c r="BB27" s="187"/>
      <c r="BC27" s="187"/>
      <c r="BD27" s="187"/>
      <c r="BE27" s="187"/>
      <c r="BF27" s="26"/>
      <c r="BG27" s="187"/>
      <c r="BH27" s="187"/>
      <c r="BI27" s="187"/>
      <c r="BJ27" s="187"/>
      <c r="BK27" s="187"/>
    </row>
    <row r="28" spans="1:63" x14ac:dyDescent="0.2">
      <c r="A28" s="9" t="s">
        <v>21</v>
      </c>
      <c r="B28" s="10">
        <v>433</v>
      </c>
      <c r="C28" s="10">
        <v>601</v>
      </c>
      <c r="D28" s="10">
        <v>559</v>
      </c>
      <c r="E28" s="10">
        <v>759</v>
      </c>
      <c r="F28" s="24">
        <v>2352</v>
      </c>
      <c r="G28" s="11"/>
      <c r="H28" s="10">
        <v>532</v>
      </c>
      <c r="I28" s="10">
        <v>781</v>
      </c>
      <c r="J28" s="11">
        <v>1805</v>
      </c>
      <c r="K28" s="11">
        <v>1811</v>
      </c>
      <c r="L28" s="24">
        <v>4929</v>
      </c>
      <c r="M28" s="11"/>
      <c r="N28" s="11">
        <v>1414</v>
      </c>
      <c r="O28" s="11">
        <v>464</v>
      </c>
      <c r="P28" s="11">
        <v>2252</v>
      </c>
      <c r="Q28" s="11">
        <v>1103</v>
      </c>
      <c r="R28" s="24">
        <f t="shared" ref="R28:R29" si="17">+SUM(N28:Q28)</f>
        <v>5233</v>
      </c>
      <c r="S28" s="24"/>
      <c r="T28" s="11">
        <v>994</v>
      </c>
      <c r="U28" s="11">
        <v>1687</v>
      </c>
      <c r="V28" s="11">
        <v>590</v>
      </c>
      <c r="W28" s="11">
        <v>453</v>
      </c>
      <c r="X28" s="24">
        <f t="shared" ref="X28:X29" si="18">+T28+U28+V28+W28</f>
        <v>3724</v>
      </c>
      <c r="Y28" s="24"/>
      <c r="Z28" s="11">
        <v>191</v>
      </c>
      <c r="AA28" s="11">
        <v>633</v>
      </c>
      <c r="AB28" s="11">
        <v>488</v>
      </c>
      <c r="AC28" s="11">
        <v>76</v>
      </c>
      <c r="AD28" s="24">
        <v>1388</v>
      </c>
      <c r="AE28" s="24"/>
      <c r="AF28" s="11">
        <v>1490</v>
      </c>
      <c r="AG28" s="11">
        <v>1797</v>
      </c>
      <c r="AH28" s="11">
        <v>1553</v>
      </c>
      <c r="AI28" s="11">
        <v>1370</v>
      </c>
      <c r="AJ28" s="24">
        <v>6210</v>
      </c>
      <c r="AK28" s="24"/>
      <c r="AL28" s="11">
        <v>376</v>
      </c>
      <c r="AM28" s="11">
        <v>351</v>
      </c>
      <c r="AN28" s="11">
        <v>399</v>
      </c>
      <c r="AO28" s="11">
        <v>169</v>
      </c>
      <c r="AP28" s="24">
        <v>1295</v>
      </c>
      <c r="AQ28" s="24"/>
      <c r="AR28" s="11">
        <v>849</v>
      </c>
      <c r="AS28" s="11">
        <v>397</v>
      </c>
      <c r="AT28" s="11">
        <v>294</v>
      </c>
      <c r="AU28" s="11">
        <v>647</v>
      </c>
      <c r="AV28" s="24">
        <f>SUM(AR28:AU28)</f>
        <v>2187</v>
      </c>
      <c r="AW28" s="11" t="s">
        <v>124</v>
      </c>
      <c r="AX28" s="11">
        <v>192</v>
      </c>
      <c r="AY28" s="187">
        <v>536</v>
      </c>
      <c r="AZ28" s="187">
        <v>1312</v>
      </c>
      <c r="BA28" s="24">
        <f>SUM(AW28:AZ28)</f>
        <v>2040</v>
      </c>
      <c r="BB28" s="187">
        <v>182</v>
      </c>
      <c r="BC28" s="187">
        <v>170</v>
      </c>
      <c r="BD28" s="187">
        <v>367</v>
      </c>
      <c r="BE28" s="187">
        <v>370</v>
      </c>
      <c r="BF28" s="24">
        <f>SUM(BB28:BE28)</f>
        <v>1089</v>
      </c>
      <c r="BG28" s="187">
        <v>610</v>
      </c>
      <c r="BH28" s="187" t="s">
        <v>124</v>
      </c>
      <c r="BI28" s="187" t="s">
        <v>124</v>
      </c>
      <c r="BJ28" s="187" t="s">
        <v>124</v>
      </c>
      <c r="BK28" s="187"/>
    </row>
    <row r="29" spans="1:63" x14ac:dyDescent="0.2">
      <c r="A29" s="9" t="s">
        <v>22</v>
      </c>
      <c r="B29" s="10">
        <v>12544</v>
      </c>
      <c r="C29" s="10">
        <v>9571</v>
      </c>
      <c r="D29" s="10">
        <v>10515</v>
      </c>
      <c r="E29" s="10">
        <v>14488</v>
      </c>
      <c r="F29" s="24">
        <v>47118</v>
      </c>
      <c r="G29" s="11"/>
      <c r="H29" s="10">
        <v>15533</v>
      </c>
      <c r="I29" s="10">
        <v>10365</v>
      </c>
      <c r="J29" s="11">
        <v>12880</v>
      </c>
      <c r="K29" s="11">
        <v>15800</v>
      </c>
      <c r="L29" s="24">
        <v>54578</v>
      </c>
      <c r="M29" s="11"/>
      <c r="N29" s="11">
        <v>16199</v>
      </c>
      <c r="O29" s="11">
        <v>11849</v>
      </c>
      <c r="P29" s="11">
        <v>10394</v>
      </c>
      <c r="Q29" s="11">
        <v>11449</v>
      </c>
      <c r="R29" s="24">
        <f t="shared" si="17"/>
        <v>49891</v>
      </c>
      <c r="S29" s="24"/>
      <c r="T29" s="11">
        <v>10077</v>
      </c>
      <c r="U29" s="11">
        <v>8894</v>
      </c>
      <c r="V29" s="11">
        <v>12354</v>
      </c>
      <c r="W29" s="11">
        <v>12996</v>
      </c>
      <c r="X29" s="24">
        <f t="shared" si="18"/>
        <v>44321</v>
      </c>
      <c r="Y29" s="24"/>
      <c r="Z29" s="11">
        <v>12995</v>
      </c>
      <c r="AA29" s="11">
        <v>12194</v>
      </c>
      <c r="AB29" s="11">
        <v>14327</v>
      </c>
      <c r="AC29" s="11">
        <v>13715</v>
      </c>
      <c r="AD29" s="24">
        <v>53231</v>
      </c>
      <c r="AE29" s="24"/>
      <c r="AF29" s="11">
        <v>9558</v>
      </c>
      <c r="AG29" s="11">
        <v>8940</v>
      </c>
      <c r="AH29" s="11">
        <v>11040</v>
      </c>
      <c r="AI29" s="11">
        <v>11579</v>
      </c>
      <c r="AJ29" s="24">
        <v>41117</v>
      </c>
      <c r="AK29" s="24"/>
      <c r="AL29" s="11">
        <v>11187</v>
      </c>
      <c r="AM29" s="11">
        <v>9107</v>
      </c>
      <c r="AN29" s="11">
        <v>13609</v>
      </c>
      <c r="AO29" s="11">
        <v>15672</v>
      </c>
      <c r="AP29" s="24">
        <v>49575</v>
      </c>
      <c r="AQ29" s="24"/>
      <c r="AR29" s="11">
        <v>14649</v>
      </c>
      <c r="AS29" s="11">
        <v>14670</v>
      </c>
      <c r="AT29" s="11">
        <v>18035</v>
      </c>
      <c r="AU29" s="11">
        <v>21356</v>
      </c>
      <c r="AV29" s="24">
        <f>SUM(AR29:AU29)</f>
        <v>68710</v>
      </c>
      <c r="AW29" s="11">
        <v>19915</v>
      </c>
      <c r="AX29" s="11">
        <v>18868</v>
      </c>
      <c r="AY29" s="187">
        <v>22459</v>
      </c>
      <c r="AZ29" s="187">
        <v>25069</v>
      </c>
      <c r="BA29" s="24">
        <f>SUM(AW29:AZ29)</f>
        <v>86311</v>
      </c>
      <c r="BB29" s="187">
        <v>23064</v>
      </c>
      <c r="BC29" s="187">
        <v>14843</v>
      </c>
      <c r="BD29" s="187">
        <v>18815</v>
      </c>
      <c r="BE29" s="187">
        <v>19524</v>
      </c>
      <c r="BF29" s="24">
        <f>SUM(BB29:BE29)</f>
        <v>76246</v>
      </c>
      <c r="BG29" s="187">
        <v>15993</v>
      </c>
      <c r="BH29" s="187" t="s">
        <v>124</v>
      </c>
      <c r="BI29" s="187" t="s">
        <v>124</v>
      </c>
      <c r="BJ29" s="187" t="s">
        <v>124</v>
      </c>
      <c r="BK29" s="187"/>
    </row>
    <row r="30" spans="1:63" x14ac:dyDescent="0.2">
      <c r="A30" s="9"/>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189"/>
      <c r="AZ30" s="189"/>
      <c r="BA30" s="6"/>
      <c r="BB30" s="189"/>
      <c r="BC30" s="189"/>
      <c r="BD30" s="189"/>
      <c r="BE30" s="189"/>
      <c r="BF30" s="6"/>
      <c r="BG30" s="189"/>
      <c r="BH30" s="187"/>
      <c r="BI30" s="187"/>
      <c r="BJ30" s="187"/>
      <c r="BK30" s="189"/>
    </row>
    <row r="31" spans="1:63" x14ac:dyDescent="0.2">
      <c r="A31" s="9"/>
      <c r="B31" s="14"/>
      <c r="C31" s="14"/>
      <c r="D31" s="14"/>
      <c r="E31" s="14"/>
      <c r="F31" s="6"/>
      <c r="G31" s="6"/>
      <c r="H31" s="8"/>
      <c r="I31" s="8"/>
      <c r="J31" s="8"/>
      <c r="K31" s="8"/>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189"/>
      <c r="AZ31" s="189"/>
      <c r="BA31" s="6"/>
      <c r="BB31" s="189"/>
      <c r="BC31" s="189"/>
      <c r="BD31" s="189"/>
      <c r="BE31" s="189"/>
      <c r="BF31" s="6"/>
      <c r="BG31" s="189"/>
      <c r="BH31" s="189"/>
      <c r="BI31" s="189"/>
      <c r="BJ31" s="189"/>
      <c r="BK31" s="189"/>
    </row>
    <row r="32" spans="1:63" x14ac:dyDescent="0.2">
      <c r="A32" s="3"/>
      <c r="B32" s="239" t="s">
        <v>36</v>
      </c>
      <c r="C32" s="239"/>
      <c r="D32" s="239"/>
      <c r="E32" s="239"/>
      <c r="F32" s="239"/>
      <c r="G32" s="23"/>
      <c r="H32" s="239" t="s">
        <v>36</v>
      </c>
      <c r="I32" s="239"/>
      <c r="J32" s="239"/>
      <c r="K32" s="239"/>
      <c r="L32" s="239"/>
      <c r="M32" s="23"/>
      <c r="N32" s="239" t="s">
        <v>36</v>
      </c>
      <c r="O32" s="239"/>
      <c r="P32" s="239"/>
      <c r="Q32" s="239"/>
      <c r="R32" s="239"/>
      <c r="S32" s="23"/>
      <c r="T32" s="239" t="s">
        <v>36</v>
      </c>
      <c r="U32" s="239"/>
      <c r="V32" s="239"/>
      <c r="W32" s="239"/>
      <c r="X32" s="239"/>
      <c r="Y32" s="23"/>
      <c r="Z32" s="51" t="s">
        <v>36</v>
      </c>
      <c r="AA32" s="49"/>
      <c r="AB32" s="53"/>
      <c r="AC32" s="55"/>
      <c r="AD32" s="55"/>
      <c r="AE32" s="23"/>
      <c r="AF32" s="51" t="s">
        <v>36</v>
      </c>
      <c r="AG32" s="51"/>
      <c r="AH32" s="51"/>
      <c r="AI32" s="51"/>
      <c r="AJ32" s="51"/>
      <c r="AK32" s="23"/>
      <c r="AL32" s="51" t="s">
        <v>36</v>
      </c>
      <c r="AM32" s="51"/>
      <c r="AN32" s="51"/>
      <c r="AO32" s="51"/>
      <c r="AP32" s="51"/>
      <c r="AQ32" s="23"/>
      <c r="AR32" s="69" t="s">
        <v>36</v>
      </c>
      <c r="AS32" s="69"/>
      <c r="AT32" s="69"/>
      <c r="AU32" s="69"/>
      <c r="AV32" s="51"/>
      <c r="AW32" s="69" t="s">
        <v>36</v>
      </c>
      <c r="AX32" s="69" t="s">
        <v>36</v>
      </c>
      <c r="AY32" s="190" t="s">
        <v>36</v>
      </c>
      <c r="AZ32" s="190" t="s">
        <v>36</v>
      </c>
      <c r="BA32" s="51"/>
      <c r="BB32" s="190" t="s">
        <v>36</v>
      </c>
      <c r="BC32" s="190" t="s">
        <v>36</v>
      </c>
      <c r="BD32" s="190" t="s">
        <v>36</v>
      </c>
      <c r="BE32" s="190" t="s">
        <v>36</v>
      </c>
      <c r="BF32" s="190" t="s">
        <v>36</v>
      </c>
      <c r="BG32" s="190" t="s">
        <v>36</v>
      </c>
      <c r="BH32" s="190"/>
      <c r="BI32" s="190"/>
      <c r="BJ32" s="190"/>
      <c r="BK32" s="190"/>
    </row>
    <row r="33" spans="1:63" x14ac:dyDescent="0.2">
      <c r="A33" s="8" t="s">
        <v>23</v>
      </c>
      <c r="B33" s="3"/>
      <c r="C33" s="3"/>
      <c r="D33" s="3"/>
      <c r="E33" s="3"/>
      <c r="F33" s="3"/>
      <c r="G33" s="23"/>
      <c r="H33" s="3"/>
      <c r="I33" s="3"/>
      <c r="J33" s="3"/>
      <c r="K33" s="3"/>
      <c r="L33" s="3"/>
      <c r="M33" s="23"/>
      <c r="N33" s="23"/>
      <c r="O33" s="23"/>
      <c r="P33" s="23"/>
      <c r="Q33" s="2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191"/>
      <c r="AZ33" s="191"/>
      <c r="BA33" s="3"/>
      <c r="BB33" s="191"/>
      <c r="BC33" s="191"/>
      <c r="BD33" s="191"/>
      <c r="BE33" s="191"/>
      <c r="BF33" s="3"/>
      <c r="BG33" s="191"/>
      <c r="BH33" s="191"/>
      <c r="BI33" s="191"/>
      <c r="BJ33" s="191"/>
      <c r="BK33" s="191"/>
    </row>
    <row r="34" spans="1:63" s="37" customFormat="1" ht="20.25" customHeight="1" x14ac:dyDescent="0.35">
      <c r="A34" s="34" t="s">
        <v>12</v>
      </c>
      <c r="B34" s="35">
        <f t="shared" ref="B34:I34" si="19">SUM(B35:B38)</f>
        <v>232466</v>
      </c>
      <c r="C34" s="35">
        <f t="shared" si="19"/>
        <v>179758</v>
      </c>
      <c r="D34" s="35">
        <f t="shared" si="19"/>
        <v>225087</v>
      </c>
      <c r="E34" s="35">
        <f t="shared" si="19"/>
        <v>274285</v>
      </c>
      <c r="F34" s="36">
        <f t="shared" si="19"/>
        <v>911596</v>
      </c>
      <c r="G34" s="35"/>
      <c r="H34" s="35">
        <f t="shared" si="19"/>
        <v>462830</v>
      </c>
      <c r="I34" s="35">
        <f t="shared" si="19"/>
        <v>261198</v>
      </c>
      <c r="J34" s="35">
        <v>251412</v>
      </c>
      <c r="K34" s="35">
        <f>SUM(K35:K38)</f>
        <v>380181</v>
      </c>
      <c r="L34" s="36">
        <v>1355621</v>
      </c>
      <c r="M34" s="35"/>
      <c r="N34" s="35">
        <f>SUM(N35:N38)</f>
        <v>371457</v>
      </c>
      <c r="O34" s="35">
        <v>283079</v>
      </c>
      <c r="P34" s="35">
        <v>183299</v>
      </c>
      <c r="Q34" s="35">
        <f>+SUM(Q35:Q38)</f>
        <v>324221</v>
      </c>
      <c r="R34" s="36">
        <f>+SUM(N34:Q34)</f>
        <v>1162056</v>
      </c>
      <c r="S34" s="36"/>
      <c r="T34" s="35">
        <f>SUM(T35:T38)</f>
        <v>273546</v>
      </c>
      <c r="U34" s="35">
        <v>163169</v>
      </c>
      <c r="V34" s="35">
        <f>+SUM(V35:V38)</f>
        <v>180446</v>
      </c>
      <c r="W34" s="35">
        <f>+SUM(W35:W38)</f>
        <v>234215</v>
      </c>
      <c r="X34" s="35">
        <f>+SUM(X35:X38)</f>
        <v>851376</v>
      </c>
      <c r="Y34" s="35"/>
      <c r="Z34" s="35">
        <v>233671</v>
      </c>
      <c r="AA34" s="35">
        <v>154169</v>
      </c>
      <c r="AB34" s="35">
        <f>+AB35+AB36+AB37+AB38</f>
        <v>225365</v>
      </c>
      <c r="AC34" s="35">
        <f>+AC35+AC36+AC37+AC38</f>
        <v>164642</v>
      </c>
      <c r="AD34" s="35">
        <f>+AD35+AD36+AD37+AD38</f>
        <v>777847</v>
      </c>
      <c r="AE34" s="35"/>
      <c r="AF34" s="35">
        <v>140209</v>
      </c>
      <c r="AG34" s="35">
        <v>107223</v>
      </c>
      <c r="AH34" s="35">
        <f>SUM(AH35:AH38)</f>
        <v>155925</v>
      </c>
      <c r="AI34" s="35">
        <f>SUM(AI35:AI38)</f>
        <v>168016</v>
      </c>
      <c r="AJ34" s="35">
        <f>SUM(AJ35:AJ38)</f>
        <v>571373</v>
      </c>
      <c r="AK34" s="35"/>
      <c r="AL34" s="35">
        <f>+AL35+AL36+AL37+AL38</f>
        <v>185411</v>
      </c>
      <c r="AM34" s="35">
        <f t="shared" ref="AM34:AN34" si="20">+AM35+AM36+AM37+AM38</f>
        <v>140863</v>
      </c>
      <c r="AN34" s="35">
        <f t="shared" si="20"/>
        <v>212765</v>
      </c>
      <c r="AO34" s="35">
        <f>SUM(AO35:AO38)</f>
        <v>188779</v>
      </c>
      <c r="AP34" s="35">
        <f>SUM(AP35:AP38)</f>
        <v>727818</v>
      </c>
      <c r="AQ34" s="35"/>
      <c r="AR34" s="35">
        <f>+AR35+AR36+AR37+AR38</f>
        <v>181326</v>
      </c>
      <c r="AS34" s="35">
        <f>+AS35+AS36+AS37+AS38</f>
        <v>168540</v>
      </c>
      <c r="AT34" s="35">
        <f>+AT35+AT36+AT37+AT38</f>
        <v>264700</v>
      </c>
      <c r="AU34" s="35">
        <f t="shared" ref="AU34:AV34" si="21">+AU35+AU36+AU37+AU38</f>
        <v>245781</v>
      </c>
      <c r="AV34" s="35">
        <f t="shared" si="21"/>
        <v>860347</v>
      </c>
      <c r="AW34" s="35">
        <v>267077</v>
      </c>
      <c r="AX34" s="35">
        <v>223094</v>
      </c>
      <c r="AY34" s="192">
        <v>292889</v>
      </c>
      <c r="AZ34" s="192">
        <v>331366</v>
      </c>
      <c r="BA34" s="35">
        <f t="shared" ref="BA34" si="22">+BA35+BA36+BA37+BA38</f>
        <v>1114426</v>
      </c>
      <c r="BB34" s="192">
        <v>299213</v>
      </c>
      <c r="BC34" s="192">
        <v>200670</v>
      </c>
      <c r="BD34" s="192">
        <v>266618</v>
      </c>
      <c r="BE34" s="192">
        <v>425837</v>
      </c>
      <c r="BF34" s="35">
        <f t="shared" ref="BF34" si="23">+BF35+BF36+BF37+BF38</f>
        <v>1192338</v>
      </c>
      <c r="BG34" s="192">
        <v>262289</v>
      </c>
      <c r="BH34" s="187" t="s">
        <v>124</v>
      </c>
      <c r="BI34" s="187" t="s">
        <v>124</v>
      </c>
      <c r="BJ34" s="187" t="s">
        <v>124</v>
      </c>
      <c r="BK34" s="192"/>
    </row>
    <row r="35" spans="1:63" x14ac:dyDescent="0.2">
      <c r="A35" s="3" t="s">
        <v>17</v>
      </c>
      <c r="B35" s="15">
        <v>161589</v>
      </c>
      <c r="C35" s="15">
        <v>111666</v>
      </c>
      <c r="D35" s="15">
        <v>153770</v>
      </c>
      <c r="E35" s="15">
        <v>142438</v>
      </c>
      <c r="F35" s="27">
        <v>569463</v>
      </c>
      <c r="G35" s="10"/>
      <c r="H35" s="10">
        <v>325245</v>
      </c>
      <c r="I35" s="10">
        <v>125096</v>
      </c>
      <c r="J35" s="10">
        <v>101430</v>
      </c>
      <c r="K35" s="10">
        <v>227507</v>
      </c>
      <c r="L35" s="27">
        <v>779278</v>
      </c>
      <c r="M35" s="10"/>
      <c r="N35" s="10">
        <v>276170</v>
      </c>
      <c r="O35" s="10">
        <v>215712</v>
      </c>
      <c r="P35" s="10">
        <v>82042</v>
      </c>
      <c r="Q35" s="10">
        <v>183942</v>
      </c>
      <c r="R35" s="27">
        <f>+SUM(N35:Q35)</f>
        <v>757866</v>
      </c>
      <c r="S35" s="27"/>
      <c r="T35" s="10">
        <v>153481</v>
      </c>
      <c r="U35" s="10">
        <v>85805</v>
      </c>
      <c r="V35" s="10">
        <v>86556</v>
      </c>
      <c r="W35" s="10">
        <v>137676</v>
      </c>
      <c r="X35" s="24">
        <f t="shared" ref="X35:X38" si="24">+T35+U35+V35+W35</f>
        <v>463518</v>
      </c>
      <c r="Y35" s="24"/>
      <c r="Z35" s="10">
        <v>168805</v>
      </c>
      <c r="AA35" s="10">
        <v>85166</v>
      </c>
      <c r="AB35" s="10">
        <v>91960</v>
      </c>
      <c r="AC35" s="10">
        <v>92705</v>
      </c>
      <c r="AD35" s="24">
        <v>438636</v>
      </c>
      <c r="AE35" s="24"/>
      <c r="AF35" s="10">
        <v>70252</v>
      </c>
      <c r="AG35" s="10">
        <v>49580</v>
      </c>
      <c r="AH35" s="10">
        <v>74211</v>
      </c>
      <c r="AI35" s="10">
        <v>78727</v>
      </c>
      <c r="AJ35" s="24">
        <v>272770</v>
      </c>
      <c r="AK35" s="24"/>
      <c r="AL35" s="10">
        <v>148345</v>
      </c>
      <c r="AM35" s="10">
        <v>96462</v>
      </c>
      <c r="AN35" s="10">
        <v>94019</v>
      </c>
      <c r="AO35" s="10">
        <v>78912</v>
      </c>
      <c r="AP35" s="24">
        <v>417738</v>
      </c>
      <c r="AQ35" s="24"/>
      <c r="AR35" s="10">
        <v>102921</v>
      </c>
      <c r="AS35" s="10">
        <v>75633</v>
      </c>
      <c r="AT35" s="10">
        <v>120336</v>
      </c>
      <c r="AU35" s="10">
        <v>91223</v>
      </c>
      <c r="AV35" s="24">
        <f>SUM(AR35:AU35)</f>
        <v>390113</v>
      </c>
      <c r="AW35" s="10">
        <v>153237</v>
      </c>
      <c r="AX35" s="10">
        <v>87918</v>
      </c>
      <c r="AY35" s="193">
        <v>121604</v>
      </c>
      <c r="AZ35" s="193">
        <v>156312</v>
      </c>
      <c r="BA35" s="24">
        <f>SUM(AW35:AZ35)</f>
        <v>519071</v>
      </c>
      <c r="BB35" s="193">
        <v>178258</v>
      </c>
      <c r="BC35" s="193">
        <v>95640</v>
      </c>
      <c r="BD35" s="193">
        <v>127378</v>
      </c>
      <c r="BE35" s="193">
        <v>186275</v>
      </c>
      <c r="BF35" s="24">
        <f>SUM(BB35:BE35)</f>
        <v>587551</v>
      </c>
      <c r="BG35" s="193">
        <v>156153</v>
      </c>
      <c r="BH35" s="187" t="s">
        <v>124</v>
      </c>
      <c r="BI35" s="187" t="s">
        <v>124</v>
      </c>
      <c r="BJ35" s="187" t="s">
        <v>124</v>
      </c>
      <c r="BK35" s="193"/>
    </row>
    <row r="36" spans="1:63" x14ac:dyDescent="0.2">
      <c r="A36" s="3" t="s">
        <v>18</v>
      </c>
      <c r="B36" s="15">
        <v>35901</v>
      </c>
      <c r="C36" s="15">
        <v>13796</v>
      </c>
      <c r="D36" s="15">
        <v>25131</v>
      </c>
      <c r="E36" s="15">
        <v>57794</v>
      </c>
      <c r="F36" s="27">
        <v>132622</v>
      </c>
      <c r="G36" s="10"/>
      <c r="H36" s="10">
        <v>31588</v>
      </c>
      <c r="I36" s="10">
        <v>13126</v>
      </c>
      <c r="J36" s="10">
        <v>27283</v>
      </c>
      <c r="K36" s="10">
        <v>64585</v>
      </c>
      <c r="L36" s="27">
        <v>136582</v>
      </c>
      <c r="M36" s="10"/>
      <c r="N36" s="10">
        <v>28298</v>
      </c>
      <c r="O36" s="10">
        <v>22740</v>
      </c>
      <c r="P36" s="10">
        <v>33985</v>
      </c>
      <c r="Q36" s="10">
        <v>36707</v>
      </c>
      <c r="R36" s="27">
        <f>+SUM(N36:Q36)</f>
        <v>121730</v>
      </c>
      <c r="S36" s="27"/>
      <c r="T36" s="10">
        <v>56123</v>
      </c>
      <c r="U36" s="10">
        <v>38319</v>
      </c>
      <c r="V36" s="10">
        <v>25361</v>
      </c>
      <c r="W36" s="10">
        <v>42717</v>
      </c>
      <c r="X36" s="24">
        <f t="shared" si="24"/>
        <v>162520</v>
      </c>
      <c r="Y36" s="24"/>
      <c r="Z36" s="10">
        <v>37690</v>
      </c>
      <c r="AA36" s="10">
        <v>13911</v>
      </c>
      <c r="AB36" s="10">
        <v>30431</v>
      </c>
      <c r="AC36" s="10">
        <v>15555</v>
      </c>
      <c r="AD36" s="24">
        <v>97587</v>
      </c>
      <c r="AE36" s="24"/>
      <c r="AF36" s="10">
        <v>10143</v>
      </c>
      <c r="AG36" s="10">
        <v>20062</v>
      </c>
      <c r="AH36" s="10">
        <v>14182</v>
      </c>
      <c r="AI36" s="10">
        <v>12094</v>
      </c>
      <c r="AJ36" s="24">
        <v>56481</v>
      </c>
      <c r="AK36" s="24"/>
      <c r="AL36" s="10">
        <v>9089</v>
      </c>
      <c r="AM36" s="10">
        <v>11786</v>
      </c>
      <c r="AN36" s="10">
        <v>20822</v>
      </c>
      <c r="AO36" s="10">
        <v>48384</v>
      </c>
      <c r="AP36" s="24">
        <v>90081</v>
      </c>
      <c r="AQ36" s="24"/>
      <c r="AR36" s="10">
        <v>27386</v>
      </c>
      <c r="AS36" s="10">
        <v>14915</v>
      </c>
      <c r="AT36" s="10">
        <v>35002</v>
      </c>
      <c r="AU36" s="10">
        <v>35500</v>
      </c>
      <c r="AV36" s="24">
        <f t="shared" ref="AV36:AV38" si="25">SUM(AR36:AU36)</f>
        <v>112803</v>
      </c>
      <c r="AW36" s="10">
        <v>32422</v>
      </c>
      <c r="AX36" s="10">
        <v>35005</v>
      </c>
      <c r="AY36" s="193">
        <v>58131</v>
      </c>
      <c r="AZ36" s="193">
        <v>65542</v>
      </c>
      <c r="BA36" s="24">
        <f t="shared" ref="BA36:BA38" si="26">SUM(AW36:AZ36)</f>
        <v>191100</v>
      </c>
      <c r="BB36" s="193">
        <v>19097</v>
      </c>
      <c r="BC36" s="193">
        <v>20006</v>
      </c>
      <c r="BD36" s="193">
        <v>37179</v>
      </c>
      <c r="BE36" s="193">
        <v>71402</v>
      </c>
      <c r="BF36" s="24">
        <f t="shared" ref="BF36:BF38" si="27">SUM(BB36:BE36)</f>
        <v>147684</v>
      </c>
      <c r="BG36" s="193">
        <v>32175</v>
      </c>
      <c r="BH36" s="187" t="s">
        <v>124</v>
      </c>
      <c r="BI36" s="187" t="s">
        <v>124</v>
      </c>
      <c r="BJ36" s="187" t="s">
        <v>124</v>
      </c>
      <c r="BK36" s="193"/>
    </row>
    <row r="37" spans="1:63" x14ac:dyDescent="0.2">
      <c r="A37" s="3" t="s">
        <v>19</v>
      </c>
      <c r="B37" s="15">
        <v>17735</v>
      </c>
      <c r="C37" s="15">
        <v>21555</v>
      </c>
      <c r="D37" s="15">
        <v>15698</v>
      </c>
      <c r="E37" s="15">
        <v>31034</v>
      </c>
      <c r="F37" s="27">
        <v>86022</v>
      </c>
      <c r="G37" s="10"/>
      <c r="H37" s="10">
        <v>63593</v>
      </c>
      <c r="I37" s="10">
        <v>41660</v>
      </c>
      <c r="J37" s="10">
        <v>60324</v>
      </c>
      <c r="K37" s="10">
        <v>48945</v>
      </c>
      <c r="L37" s="27">
        <v>214522</v>
      </c>
      <c r="M37" s="10"/>
      <c r="N37" s="10">
        <v>44597</v>
      </c>
      <c r="O37" s="10">
        <v>28709</v>
      </c>
      <c r="P37" s="10">
        <v>37664</v>
      </c>
      <c r="Q37" s="10">
        <v>42275</v>
      </c>
      <c r="R37" s="27">
        <f>+SUM(N37:Q37)</f>
        <v>153245</v>
      </c>
      <c r="S37" s="27"/>
      <c r="T37" s="10">
        <v>26896</v>
      </c>
      <c r="U37" s="10">
        <v>18178</v>
      </c>
      <c r="V37" s="10">
        <v>46775</v>
      </c>
      <c r="W37" s="10">
        <v>16615</v>
      </c>
      <c r="X37" s="24">
        <f t="shared" si="24"/>
        <v>108464</v>
      </c>
      <c r="Y37" s="24"/>
      <c r="Z37" s="10">
        <v>17017</v>
      </c>
      <c r="AA37" s="10">
        <v>34707</v>
      </c>
      <c r="AB37" s="10">
        <v>25063</v>
      </c>
      <c r="AC37" s="10">
        <v>32944</v>
      </c>
      <c r="AD37" s="24">
        <v>109731</v>
      </c>
      <c r="AE37" s="24"/>
      <c r="AF37" s="10">
        <v>45282</v>
      </c>
      <c r="AG37" s="10">
        <v>32321</v>
      </c>
      <c r="AH37" s="10">
        <v>36915</v>
      </c>
      <c r="AI37" s="10">
        <v>33943</v>
      </c>
      <c r="AJ37" s="24">
        <v>148461</v>
      </c>
      <c r="AK37" s="24"/>
      <c r="AL37" s="10">
        <v>19530</v>
      </c>
      <c r="AM37" s="10">
        <v>19723</v>
      </c>
      <c r="AN37" s="10">
        <v>25797</v>
      </c>
      <c r="AO37" s="10">
        <v>48322</v>
      </c>
      <c r="AP37" s="24">
        <v>113372</v>
      </c>
      <c r="AQ37" s="24"/>
      <c r="AR37" s="10">
        <v>40172</v>
      </c>
      <c r="AS37" s="10">
        <v>50339</v>
      </c>
      <c r="AT37" s="10">
        <v>64418</v>
      </c>
      <c r="AU37" s="10">
        <v>77173</v>
      </c>
      <c r="AV37" s="24">
        <f t="shared" si="25"/>
        <v>232102</v>
      </c>
      <c r="AW37" s="10">
        <v>48868</v>
      </c>
      <c r="AX37" s="10">
        <v>67015</v>
      </c>
      <c r="AY37" s="193">
        <v>69271</v>
      </c>
      <c r="AZ37" s="193">
        <v>49726</v>
      </c>
      <c r="BA37" s="24">
        <f t="shared" si="26"/>
        <v>234880</v>
      </c>
      <c r="BB37" s="193">
        <v>44109</v>
      </c>
      <c r="BC37" s="193">
        <v>33985</v>
      </c>
      <c r="BD37" s="193">
        <v>49301</v>
      </c>
      <c r="BE37" s="193">
        <v>45055</v>
      </c>
      <c r="BF37" s="24">
        <f t="shared" si="27"/>
        <v>172450</v>
      </c>
      <c r="BG37" s="193">
        <v>40266</v>
      </c>
      <c r="BH37" s="187" t="s">
        <v>124</v>
      </c>
      <c r="BI37" s="187" t="s">
        <v>124</v>
      </c>
      <c r="BJ37" s="187" t="s">
        <v>124</v>
      </c>
      <c r="BK37" s="193"/>
    </row>
    <row r="38" spans="1:63" ht="11.5" x14ac:dyDescent="0.2">
      <c r="A38" s="3" t="s">
        <v>27</v>
      </c>
      <c r="B38" s="15">
        <v>17241</v>
      </c>
      <c r="C38" s="15">
        <v>32741</v>
      </c>
      <c r="D38" s="15">
        <v>30488</v>
      </c>
      <c r="E38" s="15">
        <v>43019</v>
      </c>
      <c r="F38" s="27">
        <v>123489</v>
      </c>
      <c r="G38" s="10"/>
      <c r="H38" s="10">
        <v>42404</v>
      </c>
      <c r="I38" s="10">
        <v>81316</v>
      </c>
      <c r="J38" s="10">
        <v>62375</v>
      </c>
      <c r="K38" s="10">
        <v>39144</v>
      </c>
      <c r="L38" s="27">
        <v>225239</v>
      </c>
      <c r="M38" s="10"/>
      <c r="N38" s="10">
        <v>22392</v>
      </c>
      <c r="O38" s="10">
        <v>15918</v>
      </c>
      <c r="P38" s="10">
        <v>29608</v>
      </c>
      <c r="Q38" s="10">
        <v>61297</v>
      </c>
      <c r="R38" s="27">
        <f>+SUM(N38:Q38)</f>
        <v>129215</v>
      </c>
      <c r="S38" s="27"/>
      <c r="T38" s="10">
        <v>37046</v>
      </c>
      <c r="U38" s="10">
        <v>20867</v>
      </c>
      <c r="V38" s="10">
        <v>21754</v>
      </c>
      <c r="W38" s="10">
        <v>37207</v>
      </c>
      <c r="X38" s="24">
        <f t="shared" si="24"/>
        <v>116874</v>
      </c>
      <c r="Y38" s="24"/>
      <c r="Z38" s="10">
        <v>10159</v>
      </c>
      <c r="AA38" s="10">
        <v>20385</v>
      </c>
      <c r="AB38" s="10">
        <v>77911</v>
      </c>
      <c r="AC38" s="10">
        <v>23438</v>
      </c>
      <c r="AD38" s="24">
        <v>131893</v>
      </c>
      <c r="AE38" s="24"/>
      <c r="AF38" s="10">
        <v>14532</v>
      </c>
      <c r="AG38" s="10">
        <v>5260</v>
      </c>
      <c r="AH38" s="10">
        <v>30617</v>
      </c>
      <c r="AI38" s="6">
        <v>43252</v>
      </c>
      <c r="AJ38" s="24">
        <v>93661</v>
      </c>
      <c r="AK38" s="24"/>
      <c r="AL38" s="10">
        <v>8447</v>
      </c>
      <c r="AM38" s="10">
        <v>12892</v>
      </c>
      <c r="AN38" s="10">
        <v>72127</v>
      </c>
      <c r="AO38" s="6">
        <v>13161</v>
      </c>
      <c r="AP38" s="24">
        <v>106627</v>
      </c>
      <c r="AQ38" s="24"/>
      <c r="AR38" s="10">
        <v>10847</v>
      </c>
      <c r="AS38" s="10">
        <v>27653</v>
      </c>
      <c r="AT38" s="10">
        <v>44944</v>
      </c>
      <c r="AU38" s="10">
        <v>41885</v>
      </c>
      <c r="AV38" s="24">
        <f t="shared" si="25"/>
        <v>125329</v>
      </c>
      <c r="AW38" s="10">
        <v>32550</v>
      </c>
      <c r="AX38" s="10">
        <v>33156</v>
      </c>
      <c r="AY38" s="193">
        <v>43883</v>
      </c>
      <c r="AZ38" s="193">
        <v>59786</v>
      </c>
      <c r="BA38" s="24">
        <f t="shared" si="26"/>
        <v>169375</v>
      </c>
      <c r="BB38" s="193">
        <v>57749</v>
      </c>
      <c r="BC38" s="193">
        <v>51039</v>
      </c>
      <c r="BD38" s="193">
        <v>52760</v>
      </c>
      <c r="BE38" s="193">
        <v>123105</v>
      </c>
      <c r="BF38" s="24">
        <f t="shared" si="27"/>
        <v>284653</v>
      </c>
      <c r="BG38" s="193">
        <v>33695</v>
      </c>
      <c r="BH38" s="187" t="s">
        <v>124</v>
      </c>
      <c r="BI38" s="187" t="s">
        <v>124</v>
      </c>
      <c r="BJ38" s="187" t="s">
        <v>124</v>
      </c>
      <c r="BK38" s="193"/>
    </row>
    <row r="39" spans="1:63" x14ac:dyDescent="0.2">
      <c r="A39" s="3"/>
      <c r="B39" s="16"/>
      <c r="C39" s="16"/>
      <c r="D39" s="16"/>
      <c r="E39" s="16"/>
      <c r="F39" s="6"/>
      <c r="G39" s="6"/>
      <c r="H39" s="3"/>
      <c r="I39" s="3"/>
      <c r="J39" s="3"/>
      <c r="K39" s="3"/>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193"/>
      <c r="AZ39" s="193"/>
      <c r="BA39" s="6"/>
      <c r="BB39" s="193"/>
      <c r="BC39" s="193"/>
      <c r="BD39" s="193"/>
      <c r="BE39" s="193"/>
      <c r="BF39" s="6"/>
      <c r="BG39" s="193"/>
      <c r="BH39" s="187" t="s">
        <v>124</v>
      </c>
      <c r="BI39" s="187" t="s">
        <v>124</v>
      </c>
      <c r="BJ39" s="187" t="s">
        <v>124</v>
      </c>
      <c r="BK39" s="193"/>
    </row>
    <row r="40" spans="1:63" x14ac:dyDescent="0.2">
      <c r="A40" s="8"/>
      <c r="B40" s="16"/>
      <c r="C40" s="16"/>
      <c r="D40" s="16"/>
      <c r="E40" s="16"/>
      <c r="F40" s="6"/>
      <c r="G40" s="6"/>
      <c r="H40" s="8"/>
      <c r="I40" s="8"/>
      <c r="J40" s="8"/>
      <c r="K40" s="8"/>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189"/>
      <c r="AZ40" s="189"/>
      <c r="BA40" s="6"/>
      <c r="BB40" s="189"/>
      <c r="BC40" s="189"/>
      <c r="BD40" s="189"/>
      <c r="BE40" s="189"/>
      <c r="BF40" s="6"/>
      <c r="BG40" s="189"/>
      <c r="BH40" s="189"/>
      <c r="BI40" s="189"/>
      <c r="BJ40" s="189"/>
      <c r="BK40" s="189"/>
    </row>
    <row r="41" spans="1:63" x14ac:dyDescent="0.2">
      <c r="A41" s="3"/>
      <c r="B41" s="239" t="s">
        <v>24</v>
      </c>
      <c r="C41" s="239"/>
      <c r="D41" s="239"/>
      <c r="E41" s="239"/>
      <c r="F41" s="239"/>
      <c r="G41" s="23"/>
      <c r="H41" s="239" t="s">
        <v>24</v>
      </c>
      <c r="I41" s="239"/>
      <c r="J41" s="239"/>
      <c r="K41" s="239"/>
      <c r="L41" s="239"/>
      <c r="M41" s="23"/>
      <c r="N41" s="239" t="s">
        <v>24</v>
      </c>
      <c r="O41" s="239"/>
      <c r="P41" s="239"/>
      <c r="Q41" s="239"/>
      <c r="R41" s="239"/>
      <c r="S41" s="23"/>
      <c r="T41" s="239" t="s">
        <v>24</v>
      </c>
      <c r="U41" s="239"/>
      <c r="V41" s="239"/>
      <c r="W41" s="239"/>
      <c r="X41" s="239"/>
      <c r="Y41" s="23"/>
      <c r="Z41" s="51" t="s">
        <v>24</v>
      </c>
      <c r="AA41" s="49"/>
      <c r="AB41" s="53"/>
      <c r="AC41" s="55"/>
      <c r="AD41" s="55"/>
      <c r="AE41" s="23"/>
      <c r="AF41" s="51" t="s">
        <v>24</v>
      </c>
      <c r="AG41" s="51" t="s">
        <v>24</v>
      </c>
      <c r="AH41" s="51" t="s">
        <v>24</v>
      </c>
      <c r="AI41" s="51" t="s">
        <v>24</v>
      </c>
      <c r="AJ41" s="51" t="s">
        <v>24</v>
      </c>
      <c r="AK41" s="23"/>
      <c r="AL41" s="51" t="s">
        <v>24</v>
      </c>
      <c r="AM41" s="51" t="s">
        <v>24</v>
      </c>
      <c r="AN41" s="51" t="s">
        <v>24</v>
      </c>
      <c r="AO41" s="51" t="s">
        <v>24</v>
      </c>
      <c r="AP41" s="51" t="s">
        <v>24</v>
      </c>
      <c r="AQ41" s="23"/>
      <c r="AR41" s="51" t="s">
        <v>24</v>
      </c>
      <c r="AS41" s="51" t="s">
        <v>24</v>
      </c>
      <c r="AT41" s="51" t="s">
        <v>24</v>
      </c>
      <c r="AU41" s="51" t="s">
        <v>24</v>
      </c>
      <c r="AV41" s="51" t="s">
        <v>24</v>
      </c>
      <c r="AW41" s="51" t="s">
        <v>24</v>
      </c>
      <c r="AX41" s="51" t="s">
        <v>24</v>
      </c>
      <c r="AY41" s="186" t="s">
        <v>24</v>
      </c>
      <c r="AZ41" s="186" t="s">
        <v>24</v>
      </c>
      <c r="BA41" s="51" t="s">
        <v>24</v>
      </c>
      <c r="BB41" s="186" t="s">
        <v>24</v>
      </c>
      <c r="BC41" s="186" t="s">
        <v>24</v>
      </c>
      <c r="BD41" s="186" t="s">
        <v>24</v>
      </c>
      <c r="BE41" s="186" t="s">
        <v>24</v>
      </c>
      <c r="BF41" s="51" t="s">
        <v>24</v>
      </c>
      <c r="BG41" s="186" t="s">
        <v>24</v>
      </c>
      <c r="BH41" s="186"/>
      <c r="BI41" s="186"/>
      <c r="BJ41" s="186"/>
      <c r="BK41" s="186"/>
    </row>
    <row r="42" spans="1:63" ht="11.5" x14ac:dyDescent="0.2">
      <c r="A42" s="8" t="s">
        <v>28</v>
      </c>
      <c r="B42" s="3"/>
      <c r="C42" s="3"/>
      <c r="D42" s="3"/>
      <c r="E42" s="3"/>
      <c r="F42" s="3"/>
      <c r="G42" s="23"/>
      <c r="H42" s="3"/>
      <c r="I42" s="3"/>
      <c r="J42" s="3"/>
      <c r="K42" s="3"/>
      <c r="L42" s="3"/>
      <c r="M42" s="23"/>
      <c r="N42" s="23"/>
      <c r="O42" s="23"/>
      <c r="P42" s="23"/>
      <c r="Q42" s="2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191"/>
      <c r="AZ42" s="191"/>
      <c r="BA42" s="3"/>
      <c r="BB42" s="191"/>
      <c r="BC42" s="191"/>
      <c r="BD42" s="191"/>
      <c r="BE42" s="191"/>
      <c r="BF42" s="3"/>
      <c r="BG42" s="191"/>
      <c r="BH42" s="191"/>
      <c r="BI42" s="191"/>
      <c r="BJ42" s="191"/>
      <c r="BK42" s="191"/>
    </row>
    <row r="43" spans="1:63" s="37" customFormat="1" ht="18" customHeight="1" x14ac:dyDescent="0.35">
      <c r="A43" s="34" t="s">
        <v>12</v>
      </c>
      <c r="B43" s="35">
        <f t="shared" ref="B43:K43" si="28">SUM(B44:B47)</f>
        <v>12288771.589999998</v>
      </c>
      <c r="C43" s="35">
        <f t="shared" si="28"/>
        <v>9558573.9200000018</v>
      </c>
      <c r="D43" s="35">
        <f t="shared" si="28"/>
        <v>11895861.800000001</v>
      </c>
      <c r="E43" s="35">
        <f t="shared" si="28"/>
        <v>16042193.979999999</v>
      </c>
      <c r="F43" s="36">
        <f t="shared" si="28"/>
        <v>49785401.280000001</v>
      </c>
      <c r="G43" s="35"/>
      <c r="H43" s="35">
        <f t="shared" si="28"/>
        <v>22185876.280000001</v>
      </c>
      <c r="I43" s="35">
        <f t="shared" si="28"/>
        <v>17199506.369999997</v>
      </c>
      <c r="J43" s="35">
        <f t="shared" si="28"/>
        <v>19896392.52</v>
      </c>
      <c r="K43" s="35">
        <f t="shared" si="28"/>
        <v>18437117.229999997</v>
      </c>
      <c r="L43" s="36">
        <v>77718892.409999996</v>
      </c>
      <c r="M43" s="35"/>
      <c r="N43" s="35">
        <f>SUM(N44:N47)</f>
        <v>18926006.150000002</v>
      </c>
      <c r="O43" s="35">
        <v>11762707</v>
      </c>
      <c r="P43" s="35">
        <v>13655173</v>
      </c>
      <c r="Q43" s="35">
        <f>+SUM(Q44:Q47)</f>
        <v>18689232</v>
      </c>
      <c r="R43" s="36">
        <f>+SUM(N43:Q43)</f>
        <v>63033118.150000006</v>
      </c>
      <c r="S43" s="36"/>
      <c r="T43" s="35">
        <f t="shared" ref="T43:U43" si="29">+SUM(T44:T47)</f>
        <v>19620915</v>
      </c>
      <c r="U43" s="35">
        <f t="shared" si="29"/>
        <v>12543566</v>
      </c>
      <c r="V43" s="35">
        <f>+SUM(V44:V47)</f>
        <v>9184391</v>
      </c>
      <c r="W43" s="35">
        <f t="shared" ref="W43:X43" si="30">+SUM(W44:W47)</f>
        <v>11306216</v>
      </c>
      <c r="X43" s="35">
        <f t="shared" si="30"/>
        <v>52655088</v>
      </c>
      <c r="Y43" s="35"/>
      <c r="Z43" s="35">
        <v>9952533</v>
      </c>
      <c r="AA43" s="35">
        <v>10009835</v>
      </c>
      <c r="AB43" s="35">
        <f>+AB44+AB45+AB46+AB47</f>
        <v>14936592</v>
      </c>
      <c r="AC43" s="35">
        <f>+AC44+AC45+AC46+AC47</f>
        <v>10367750</v>
      </c>
      <c r="AD43" s="35">
        <f>+AD44+AD45+AD46+AD47</f>
        <v>45266709</v>
      </c>
      <c r="AE43" s="35"/>
      <c r="AF43" s="35">
        <v>13659717</v>
      </c>
      <c r="AG43" s="35">
        <v>12925575</v>
      </c>
      <c r="AH43" s="35">
        <f>SUM(AH44:AH47)</f>
        <v>18972832</v>
      </c>
      <c r="AI43" s="63" t="s">
        <v>55</v>
      </c>
      <c r="AJ43" s="63" t="s">
        <v>55</v>
      </c>
      <c r="AK43" s="35"/>
      <c r="AL43" s="63">
        <v>10476126</v>
      </c>
      <c r="AM43" s="63" t="s">
        <v>55</v>
      </c>
      <c r="AN43" s="63" t="s">
        <v>55</v>
      </c>
      <c r="AO43" s="63" t="s">
        <v>55</v>
      </c>
      <c r="AP43" s="63" t="s">
        <v>55</v>
      </c>
      <c r="AQ43" s="35"/>
      <c r="AR43" s="35">
        <f>+AR44+AR45+AR46+AR47</f>
        <v>15146471</v>
      </c>
      <c r="AS43" s="35">
        <f>+AS44+AS45+AS46+AS47</f>
        <v>14644955</v>
      </c>
      <c r="AT43" s="35">
        <f>+AT44+AT45+AT46+AT47</f>
        <v>19932107</v>
      </c>
      <c r="AU43" s="35">
        <f t="shared" ref="AU43:AV43" si="31">+AU44+AU45+AU46+AU47</f>
        <v>22463851</v>
      </c>
      <c r="AV43" s="35">
        <f t="shared" si="31"/>
        <v>72187384</v>
      </c>
      <c r="AW43" s="35">
        <v>17896228</v>
      </c>
      <c r="AX43" s="35">
        <v>17364821</v>
      </c>
      <c r="AY43" s="192">
        <v>16605940</v>
      </c>
      <c r="AZ43" s="192">
        <v>21952697</v>
      </c>
      <c r="BA43" s="35">
        <f t="shared" ref="BA43" si="32">+BA44+BA45+BA46+BA47</f>
        <v>73819686</v>
      </c>
      <c r="BB43" s="192">
        <v>14194391</v>
      </c>
      <c r="BC43" s="192">
        <v>11155383</v>
      </c>
      <c r="BD43" s="192">
        <v>15361757</v>
      </c>
      <c r="BE43" s="192">
        <v>18659780</v>
      </c>
      <c r="BF43" s="35">
        <f t="shared" ref="BF43" si="33">+BF44+BF45+BF46+BF47</f>
        <v>59371311</v>
      </c>
      <c r="BG43" s="192">
        <v>13432968</v>
      </c>
      <c r="BH43" s="187" t="s">
        <v>124</v>
      </c>
      <c r="BI43" s="187" t="s">
        <v>124</v>
      </c>
      <c r="BJ43" s="187" t="s">
        <v>124</v>
      </c>
      <c r="BK43" s="192"/>
    </row>
    <row r="44" spans="1:63" x14ac:dyDescent="0.2">
      <c r="A44" s="3" t="s">
        <v>17</v>
      </c>
      <c r="B44" s="15">
        <v>4760621.0199999996</v>
      </c>
      <c r="C44" s="15">
        <v>4289307.16</v>
      </c>
      <c r="D44" s="15">
        <v>4893579.95</v>
      </c>
      <c r="E44" s="15">
        <v>4068021.78</v>
      </c>
      <c r="F44" s="28">
        <v>18011529.91</v>
      </c>
      <c r="G44" s="15"/>
      <c r="H44" s="15">
        <v>6331483.2999999998</v>
      </c>
      <c r="I44" s="15">
        <v>3308059.78</v>
      </c>
      <c r="J44" s="15">
        <v>3825209.83</v>
      </c>
      <c r="K44" s="15">
        <v>4456441.66</v>
      </c>
      <c r="L44" s="28">
        <v>17921194.57</v>
      </c>
      <c r="M44" s="15"/>
      <c r="N44" s="15">
        <v>5878371.9500000002</v>
      </c>
      <c r="O44" s="15">
        <v>3743500</v>
      </c>
      <c r="P44" s="15">
        <v>1935503</v>
      </c>
      <c r="Q44" s="15">
        <v>2503910</v>
      </c>
      <c r="R44" s="36">
        <f t="shared" ref="R44:R47" si="34">+SUM(N44:Q44)</f>
        <v>14061284.949999999</v>
      </c>
      <c r="S44" s="36"/>
      <c r="T44" s="15">
        <v>3303666</v>
      </c>
      <c r="U44" s="15">
        <v>2606198</v>
      </c>
      <c r="V44" s="15">
        <v>730135</v>
      </c>
      <c r="W44" s="15">
        <v>4039825</v>
      </c>
      <c r="X44" s="24">
        <f t="shared" ref="X44:X47" si="35">+T44+U44+V44+W44</f>
        <v>10679824</v>
      </c>
      <c r="Y44" s="24"/>
      <c r="Z44" s="15">
        <v>4123337</v>
      </c>
      <c r="AA44" s="15">
        <v>1691860</v>
      </c>
      <c r="AB44" s="15">
        <v>3265656</v>
      </c>
      <c r="AC44" s="15">
        <v>1477258</v>
      </c>
      <c r="AD44" s="24">
        <v>10558111</v>
      </c>
      <c r="AE44" s="24"/>
      <c r="AF44" s="15">
        <v>2965702</v>
      </c>
      <c r="AG44" s="15">
        <v>1715877</v>
      </c>
      <c r="AH44" s="15">
        <v>2815160</v>
      </c>
      <c r="AI44" s="15" t="s">
        <v>55</v>
      </c>
      <c r="AJ44" s="15" t="s">
        <v>55</v>
      </c>
      <c r="AK44" s="24"/>
      <c r="AL44" s="15">
        <v>6158338</v>
      </c>
      <c r="AM44" s="15" t="s">
        <v>55</v>
      </c>
      <c r="AN44" s="15" t="s">
        <v>55</v>
      </c>
      <c r="AO44" s="15" t="s">
        <v>55</v>
      </c>
      <c r="AP44" s="15" t="s">
        <v>55</v>
      </c>
      <c r="AQ44" s="24"/>
      <c r="AR44" s="15">
        <v>5300874</v>
      </c>
      <c r="AS44" s="15">
        <v>2862531</v>
      </c>
      <c r="AT44" s="15">
        <v>4124903</v>
      </c>
      <c r="AU44" s="15">
        <v>4756745</v>
      </c>
      <c r="AV44" s="24">
        <f>SUM(AR44:AU44)</f>
        <v>17045053</v>
      </c>
      <c r="AW44" s="15">
        <v>5406690</v>
      </c>
      <c r="AX44" s="15">
        <v>3931339</v>
      </c>
      <c r="AY44" s="194">
        <v>3714370</v>
      </c>
      <c r="AZ44" s="194">
        <v>5199266</v>
      </c>
      <c r="BA44" s="24">
        <f>SUM(AW44:AZ44)</f>
        <v>18251665</v>
      </c>
      <c r="BB44" s="194">
        <v>4484811</v>
      </c>
      <c r="BC44" s="194">
        <v>3464281</v>
      </c>
      <c r="BD44" s="194">
        <v>3435288</v>
      </c>
      <c r="BE44" s="194">
        <v>4802257</v>
      </c>
      <c r="BF44" s="24">
        <f>SUM(BB44:BE44)</f>
        <v>16186637</v>
      </c>
      <c r="BG44" s="194">
        <v>5212114</v>
      </c>
      <c r="BH44" s="187" t="s">
        <v>124</v>
      </c>
      <c r="BI44" s="187" t="s">
        <v>124</v>
      </c>
      <c r="BJ44" s="187" t="s">
        <v>124</v>
      </c>
      <c r="BK44" s="194"/>
    </row>
    <row r="45" spans="1:63" x14ac:dyDescent="0.2">
      <c r="A45" s="3" t="s">
        <v>18</v>
      </c>
      <c r="B45" s="15">
        <v>2999399.25</v>
      </c>
      <c r="C45" s="15">
        <v>1206930.8400000001</v>
      </c>
      <c r="D45" s="15">
        <v>3192030.9</v>
      </c>
      <c r="E45" s="15">
        <v>5351487.5199999996</v>
      </c>
      <c r="F45" s="28">
        <v>12749848.51</v>
      </c>
      <c r="G45" s="15"/>
      <c r="H45" s="15">
        <v>1962342.64</v>
      </c>
      <c r="I45" s="15">
        <v>1133114.6399999999</v>
      </c>
      <c r="J45" s="15">
        <v>2617683.09</v>
      </c>
      <c r="K45" s="15">
        <v>4081010.38</v>
      </c>
      <c r="L45" s="28">
        <v>9794150.75</v>
      </c>
      <c r="M45" s="15"/>
      <c r="N45" s="15">
        <v>4403610.38</v>
      </c>
      <c r="O45" s="15">
        <v>2040187</v>
      </c>
      <c r="P45" s="15">
        <v>2890706</v>
      </c>
      <c r="Q45" s="15">
        <v>3034260</v>
      </c>
      <c r="R45" s="36">
        <f t="shared" si="34"/>
        <v>12368763.379999999</v>
      </c>
      <c r="S45" s="36"/>
      <c r="T45" s="15">
        <v>10347521</v>
      </c>
      <c r="U45" s="15">
        <v>5272402</v>
      </c>
      <c r="V45" s="15">
        <v>1662000</v>
      </c>
      <c r="W45" s="15">
        <v>3297585</v>
      </c>
      <c r="X45" s="24">
        <f t="shared" si="35"/>
        <v>20579508</v>
      </c>
      <c r="Y45" s="24"/>
      <c r="Z45" s="15">
        <v>2589067</v>
      </c>
      <c r="AA45" s="15">
        <v>1097467</v>
      </c>
      <c r="AB45" s="15">
        <v>2101431</v>
      </c>
      <c r="AC45" s="15">
        <v>1920387</v>
      </c>
      <c r="AD45" s="24">
        <v>7708351</v>
      </c>
      <c r="AE45" s="24"/>
      <c r="AF45" s="15">
        <v>1242796</v>
      </c>
      <c r="AG45" s="15">
        <v>3133466</v>
      </c>
      <c r="AH45" s="15">
        <v>2247211</v>
      </c>
      <c r="AI45" s="15" t="s">
        <v>55</v>
      </c>
      <c r="AJ45" s="15" t="s">
        <v>55</v>
      </c>
      <c r="AK45" s="24"/>
      <c r="AL45" s="15">
        <v>979517</v>
      </c>
      <c r="AM45" s="15" t="s">
        <v>55</v>
      </c>
      <c r="AN45" s="15" t="s">
        <v>55</v>
      </c>
      <c r="AO45" s="15" t="s">
        <v>55</v>
      </c>
      <c r="AP45" s="15" t="s">
        <v>55</v>
      </c>
      <c r="AQ45" s="24"/>
      <c r="AR45" s="15">
        <v>2943469</v>
      </c>
      <c r="AS45" s="15">
        <v>1455187</v>
      </c>
      <c r="AT45" s="15">
        <v>2811673</v>
      </c>
      <c r="AU45" s="15">
        <v>4391261</v>
      </c>
      <c r="AV45" s="24">
        <f t="shared" ref="AV45:AV47" si="36">SUM(AR45:AU45)</f>
        <v>11601590</v>
      </c>
      <c r="AW45" s="15">
        <v>2469560</v>
      </c>
      <c r="AX45" s="15">
        <v>2794845</v>
      </c>
      <c r="AY45" s="194">
        <v>3889790</v>
      </c>
      <c r="AZ45" s="194">
        <v>7651809</v>
      </c>
      <c r="BA45" s="24">
        <f t="shared" ref="BA45:BA47" si="37">SUM(AW45:AZ45)</f>
        <v>16806004</v>
      </c>
      <c r="BB45" s="194">
        <v>1507550</v>
      </c>
      <c r="BC45" s="194">
        <v>1404507</v>
      </c>
      <c r="BD45" s="194">
        <v>2372339</v>
      </c>
      <c r="BE45" s="194">
        <v>5826074</v>
      </c>
      <c r="BF45" s="24">
        <f t="shared" ref="BF45:BF47" si="38">SUM(BB45:BE45)</f>
        <v>11110470</v>
      </c>
      <c r="BG45" s="194">
        <v>1734098</v>
      </c>
      <c r="BH45" s="187" t="s">
        <v>124</v>
      </c>
      <c r="BI45" s="187" t="s">
        <v>124</v>
      </c>
      <c r="BJ45" s="187" t="s">
        <v>124</v>
      </c>
      <c r="BK45" s="194"/>
    </row>
    <row r="46" spans="1:63" x14ac:dyDescent="0.2">
      <c r="A46" s="3" t="s">
        <v>19</v>
      </c>
      <c r="B46" s="15">
        <v>3696279.79</v>
      </c>
      <c r="C46" s="15">
        <v>3031545.46</v>
      </c>
      <c r="D46" s="15">
        <v>2580678.79</v>
      </c>
      <c r="E46" s="15">
        <v>5167344.24</v>
      </c>
      <c r="F46" s="28">
        <v>14475848.27</v>
      </c>
      <c r="G46" s="15"/>
      <c r="H46" s="15">
        <v>11411620.220000001</v>
      </c>
      <c r="I46" s="15">
        <v>7520418.0199999996</v>
      </c>
      <c r="J46" s="15">
        <v>10708101.189999999</v>
      </c>
      <c r="K46" s="15">
        <v>8600329.5399999991</v>
      </c>
      <c r="L46" s="28">
        <v>38240468.979999997</v>
      </c>
      <c r="M46" s="15"/>
      <c r="N46" s="15">
        <v>7137770.04</v>
      </c>
      <c r="O46" s="15">
        <v>5451101</v>
      </c>
      <c r="P46" s="15">
        <v>7801723</v>
      </c>
      <c r="Q46" s="15">
        <v>11052202</v>
      </c>
      <c r="R46" s="36">
        <f t="shared" si="34"/>
        <v>31442796.039999999</v>
      </c>
      <c r="S46" s="36"/>
      <c r="T46" s="15">
        <v>4592823</v>
      </c>
      <c r="U46" s="15">
        <v>3339996</v>
      </c>
      <c r="V46" s="15">
        <v>5965439</v>
      </c>
      <c r="W46" s="15">
        <v>2913662</v>
      </c>
      <c r="X46" s="24">
        <f t="shared" si="35"/>
        <v>16811920</v>
      </c>
      <c r="Y46" s="24"/>
      <c r="Z46" s="15">
        <v>2511399</v>
      </c>
      <c r="AA46" s="15">
        <v>5913601</v>
      </c>
      <c r="AB46" s="15">
        <v>5212798</v>
      </c>
      <c r="AC46" s="15">
        <v>5730794</v>
      </c>
      <c r="AD46" s="24">
        <v>19368592</v>
      </c>
      <c r="AE46" s="24"/>
      <c r="AF46" s="15">
        <v>8902786</v>
      </c>
      <c r="AG46" s="15">
        <v>7775790</v>
      </c>
      <c r="AH46" s="15">
        <v>10347748</v>
      </c>
      <c r="AI46" s="15" t="s">
        <v>55</v>
      </c>
      <c r="AJ46" s="15" t="s">
        <v>55</v>
      </c>
      <c r="AK46" s="24"/>
      <c r="AL46" s="15">
        <v>2803450</v>
      </c>
      <c r="AM46" s="15" t="s">
        <v>55</v>
      </c>
      <c r="AN46" s="15" t="s">
        <v>55</v>
      </c>
      <c r="AO46" s="15" t="s">
        <v>55</v>
      </c>
      <c r="AP46" s="15" t="s">
        <v>55</v>
      </c>
      <c r="AQ46" s="24"/>
      <c r="AR46" s="15">
        <v>5863591</v>
      </c>
      <c r="AS46" s="15">
        <v>8694772</v>
      </c>
      <c r="AT46" s="15">
        <v>10371833</v>
      </c>
      <c r="AU46" s="15">
        <v>11115369</v>
      </c>
      <c r="AV46" s="24">
        <f t="shared" si="36"/>
        <v>36045565</v>
      </c>
      <c r="AW46" s="15">
        <v>8414892</v>
      </c>
      <c r="AX46" s="15">
        <v>8415839</v>
      </c>
      <c r="AY46" s="194">
        <v>7089494</v>
      </c>
      <c r="AZ46" s="194">
        <v>5923190</v>
      </c>
      <c r="BA46" s="24">
        <f t="shared" si="37"/>
        <v>29843415</v>
      </c>
      <c r="BB46" s="194">
        <v>5367301</v>
      </c>
      <c r="BC46" s="194">
        <v>4271657</v>
      </c>
      <c r="BD46" s="194">
        <v>6606183</v>
      </c>
      <c r="BE46" s="194">
        <v>4163440</v>
      </c>
      <c r="BF46" s="24">
        <f t="shared" si="38"/>
        <v>20408581</v>
      </c>
      <c r="BG46" s="194">
        <v>3948335</v>
      </c>
      <c r="BH46" s="187" t="s">
        <v>124</v>
      </c>
      <c r="BI46" s="187" t="s">
        <v>124</v>
      </c>
      <c r="BJ46" s="187" t="s">
        <v>124</v>
      </c>
      <c r="BK46" s="194"/>
    </row>
    <row r="47" spans="1:63" ht="12" thickBot="1" x14ac:dyDescent="0.25">
      <c r="A47" s="29" t="s">
        <v>27</v>
      </c>
      <c r="B47" s="30">
        <v>832471.53</v>
      </c>
      <c r="C47" s="30">
        <v>1030790.46</v>
      </c>
      <c r="D47" s="30">
        <v>1229572.1599999999</v>
      </c>
      <c r="E47" s="30">
        <v>1455340.44</v>
      </c>
      <c r="F47" s="31">
        <v>4548174.59</v>
      </c>
      <c r="G47" s="30"/>
      <c r="H47" s="30">
        <v>2480430.12</v>
      </c>
      <c r="I47" s="30">
        <v>5237913.93</v>
      </c>
      <c r="J47" s="30">
        <v>2745398.41</v>
      </c>
      <c r="K47" s="30">
        <v>1299335.6499999999</v>
      </c>
      <c r="L47" s="31">
        <v>11763078.109999999</v>
      </c>
      <c r="M47" s="30"/>
      <c r="N47" s="30">
        <v>1506253.78</v>
      </c>
      <c r="O47" s="30">
        <v>527919</v>
      </c>
      <c r="P47" s="30">
        <v>1027241</v>
      </c>
      <c r="Q47" s="30">
        <v>2098860</v>
      </c>
      <c r="R47" s="38">
        <f t="shared" si="34"/>
        <v>5160273.78</v>
      </c>
      <c r="S47" s="38"/>
      <c r="T47" s="30">
        <v>1376905</v>
      </c>
      <c r="U47" s="30">
        <v>1324970</v>
      </c>
      <c r="V47" s="30">
        <v>826817</v>
      </c>
      <c r="W47" s="30">
        <v>1055144</v>
      </c>
      <c r="X47" s="44">
        <f t="shared" si="35"/>
        <v>4583836</v>
      </c>
      <c r="Y47" s="24"/>
      <c r="Z47" s="30">
        <v>728730</v>
      </c>
      <c r="AA47" s="30">
        <v>1306907</v>
      </c>
      <c r="AB47" s="30">
        <v>4356707</v>
      </c>
      <c r="AC47" s="30">
        <v>1239311</v>
      </c>
      <c r="AD47" s="44">
        <v>7631655</v>
      </c>
      <c r="AE47" s="24"/>
      <c r="AF47" s="30">
        <v>548433</v>
      </c>
      <c r="AG47" s="30">
        <v>300442</v>
      </c>
      <c r="AH47" s="30">
        <v>3562713</v>
      </c>
      <c r="AI47" s="30" t="s">
        <v>55</v>
      </c>
      <c r="AJ47" s="30" t="s">
        <v>55</v>
      </c>
      <c r="AK47" s="24"/>
      <c r="AL47" s="30">
        <v>534821</v>
      </c>
      <c r="AM47" s="30" t="s">
        <v>55</v>
      </c>
      <c r="AN47" s="30" t="s">
        <v>55</v>
      </c>
      <c r="AO47" s="30" t="s">
        <v>55</v>
      </c>
      <c r="AP47" s="30" t="s">
        <v>55</v>
      </c>
      <c r="AQ47" s="24"/>
      <c r="AR47" s="30">
        <v>1038537</v>
      </c>
      <c r="AS47" s="30">
        <v>1632465</v>
      </c>
      <c r="AT47" s="30">
        <v>2623698</v>
      </c>
      <c r="AU47" s="30">
        <v>2200476</v>
      </c>
      <c r="AV47" s="31">
        <f t="shared" si="36"/>
        <v>7495176</v>
      </c>
      <c r="AW47" s="30">
        <v>1605086</v>
      </c>
      <c r="AX47" s="30">
        <v>2222798</v>
      </c>
      <c r="AY47" s="195">
        <v>1912286</v>
      </c>
      <c r="AZ47" s="195">
        <v>3178432</v>
      </c>
      <c r="BA47" s="31">
        <f t="shared" si="37"/>
        <v>8918602</v>
      </c>
      <c r="BB47" s="195">
        <v>2834729</v>
      </c>
      <c r="BC47" s="195">
        <v>2014938</v>
      </c>
      <c r="BD47" s="195">
        <v>2947947</v>
      </c>
      <c r="BE47" s="195">
        <v>3868009</v>
      </c>
      <c r="BF47" s="31">
        <f t="shared" si="38"/>
        <v>11665623</v>
      </c>
      <c r="BG47" s="195">
        <v>2538421</v>
      </c>
      <c r="BH47" s="195" t="s">
        <v>124</v>
      </c>
      <c r="BI47" s="195" t="s">
        <v>124</v>
      </c>
      <c r="BJ47" s="195" t="s">
        <v>124</v>
      </c>
      <c r="BK47" s="195"/>
    </row>
    <row r="48" spans="1:63" x14ac:dyDescent="0.2">
      <c r="A48" s="1" t="s">
        <v>29</v>
      </c>
      <c r="B48" s="1"/>
      <c r="C48" s="1"/>
      <c r="D48" s="1"/>
      <c r="E48" s="1"/>
      <c r="F48" s="1"/>
      <c r="G48" s="32"/>
      <c r="H48" s="1"/>
      <c r="I48" s="1"/>
      <c r="J48" s="1"/>
      <c r="K48" s="1"/>
      <c r="L48" s="1"/>
      <c r="M48" s="1"/>
      <c r="N48" s="1"/>
      <c r="O48" s="1"/>
      <c r="P48" s="1"/>
      <c r="Q48" s="1"/>
      <c r="R48" s="1"/>
      <c r="S48" s="1"/>
    </row>
    <row r="49" spans="1:19" x14ac:dyDescent="0.2">
      <c r="A49" s="1" t="s">
        <v>30</v>
      </c>
      <c r="B49" s="1"/>
      <c r="C49" s="1"/>
      <c r="D49" s="1"/>
      <c r="E49" s="1"/>
      <c r="F49" s="1"/>
      <c r="G49" s="32"/>
      <c r="H49" s="1"/>
      <c r="I49" s="1"/>
      <c r="J49" s="1"/>
      <c r="K49" s="1"/>
      <c r="L49" s="1"/>
      <c r="M49" s="1"/>
      <c r="N49" s="1"/>
      <c r="O49" s="1"/>
      <c r="R49" s="1"/>
      <c r="S49" s="1"/>
    </row>
    <row r="50" spans="1:19" x14ac:dyDescent="0.2">
      <c r="A50" s="1" t="s">
        <v>31</v>
      </c>
      <c r="B50" s="1"/>
      <c r="C50" s="1"/>
      <c r="D50" s="1"/>
      <c r="E50" s="1"/>
      <c r="F50" s="1"/>
      <c r="G50" s="32"/>
      <c r="H50" s="1"/>
      <c r="I50" s="1"/>
      <c r="J50" s="1"/>
      <c r="K50" s="1"/>
      <c r="L50" s="1"/>
      <c r="M50" s="1"/>
      <c r="N50" s="1"/>
      <c r="O50" s="1"/>
      <c r="R50" s="1"/>
      <c r="S50" s="1"/>
    </row>
    <row r="51" spans="1:19" x14ac:dyDescent="0.2">
      <c r="A51" s="2" t="s">
        <v>25</v>
      </c>
      <c r="B51" s="1"/>
      <c r="C51" s="1"/>
      <c r="D51" s="1"/>
      <c r="E51" s="1"/>
      <c r="F51" s="1"/>
      <c r="G51" s="32"/>
      <c r="H51" s="1"/>
      <c r="I51" s="1"/>
      <c r="J51" s="1"/>
      <c r="K51" s="1"/>
      <c r="L51" s="1"/>
      <c r="M51" s="1"/>
      <c r="N51" s="1"/>
      <c r="O51" s="1"/>
      <c r="R51" s="1"/>
      <c r="S51" s="1"/>
    </row>
    <row r="52" spans="1:19" x14ac:dyDescent="0.2">
      <c r="A52" s="1"/>
      <c r="B52" s="1"/>
      <c r="C52" s="1"/>
      <c r="D52" s="1"/>
      <c r="E52" s="1"/>
      <c r="F52" s="1"/>
      <c r="G52" s="32"/>
      <c r="H52" s="1"/>
      <c r="I52" s="1"/>
      <c r="J52" s="1"/>
      <c r="K52" s="1"/>
      <c r="L52" s="1"/>
      <c r="M52" s="1"/>
      <c r="N52" s="1"/>
      <c r="O52" s="1"/>
      <c r="R52" s="1"/>
      <c r="S52" s="1"/>
    </row>
    <row r="53" spans="1:19" x14ac:dyDescent="0.2">
      <c r="A53" s="1" t="s">
        <v>26</v>
      </c>
      <c r="B53" s="1"/>
      <c r="C53" s="1"/>
      <c r="D53" s="1"/>
      <c r="E53" s="1"/>
      <c r="F53" s="1"/>
      <c r="G53" s="32"/>
      <c r="H53" s="1"/>
      <c r="I53" s="1"/>
      <c r="J53" s="1"/>
      <c r="K53" s="1"/>
      <c r="L53" s="1"/>
      <c r="M53" s="1"/>
      <c r="N53" s="1"/>
      <c r="O53" s="1"/>
      <c r="R53" s="1"/>
      <c r="S53" s="1"/>
    </row>
    <row r="54" spans="1:19" x14ac:dyDescent="0.2">
      <c r="O54" s="1"/>
    </row>
    <row r="55" spans="1:19" x14ac:dyDescent="0.2">
      <c r="O55" s="1"/>
    </row>
    <row r="56" spans="1:19" x14ac:dyDescent="0.2">
      <c r="O56" s="1"/>
    </row>
  </sheetData>
  <mergeCells count="17">
    <mergeCell ref="A9:A11"/>
    <mergeCell ref="B12:F12"/>
    <mergeCell ref="H12:L12"/>
    <mergeCell ref="N12:R12"/>
    <mergeCell ref="T12:X12"/>
    <mergeCell ref="B41:F41"/>
    <mergeCell ref="H41:L41"/>
    <mergeCell ref="N41:R41"/>
    <mergeCell ref="T41:X41"/>
    <mergeCell ref="B15:F15"/>
    <mergeCell ref="H15:L15"/>
    <mergeCell ref="N15:R15"/>
    <mergeCell ref="T15:X15"/>
    <mergeCell ref="B32:F32"/>
    <mergeCell ref="H32:L32"/>
    <mergeCell ref="N32:R32"/>
    <mergeCell ref="T32:X32"/>
  </mergeCells>
  <hyperlinks>
    <hyperlink ref="A5" location="Indice!A1" display="INDICE"/>
  </hyperlinks>
  <pageMargins left="0.7" right="0.7" top="0.75" bottom="0.75" header="0.3" footer="0.3"/>
  <pageSetup paperSize="9" orientation="portrait" r:id="rId1"/>
  <ignoredErrors>
    <ignoredError sqref="AI34 AV17:AV19 AV22 AV23:AV25 AV28:AV29 AV35:AV3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1"/>
  <sheetViews>
    <sheetView zoomScaleNormal="100" workbookViewId="0">
      <pane xSplit="1" ySplit="13" topLeftCell="BC39" activePane="bottomRight" state="frozen"/>
      <selection pane="topRight" activeCell="B1" sqref="B1"/>
      <selection pane="bottomLeft" activeCell="A9" sqref="A9"/>
      <selection pane="bottomRight" activeCell="BJ47" sqref="BJ47"/>
    </sheetView>
  </sheetViews>
  <sheetFormatPr baseColWidth="10" defaultColWidth="11.54296875" defaultRowHeight="10" x14ac:dyDescent="0.2"/>
  <cols>
    <col min="1" max="1" width="17.7265625" style="20" customWidth="1"/>
    <col min="2" max="5" width="11.54296875" style="20"/>
    <col min="6" max="6" width="11.54296875" style="20" customWidth="1"/>
    <col min="7" max="7" width="1.81640625" style="20" customWidth="1"/>
    <col min="8" max="12" width="11.54296875" style="20"/>
    <col min="13" max="13" width="2.1796875" style="20" customWidth="1"/>
    <col min="14" max="18" width="11.54296875" style="20"/>
    <col min="19" max="19" width="1.7265625" style="20" customWidth="1"/>
    <col min="20" max="24" width="11.54296875" style="20"/>
    <col min="25" max="25" width="2.1796875" style="20" customWidth="1"/>
    <col min="26" max="30" width="11.54296875" style="20"/>
    <col min="31" max="31" width="2.1796875" style="20" customWidth="1"/>
    <col min="32" max="36" width="11.54296875" style="20"/>
    <col min="37" max="37" width="2.1796875" style="20" customWidth="1"/>
    <col min="38" max="42" width="11.54296875" style="20"/>
    <col min="43" max="43" width="2.1796875" style="20" customWidth="1"/>
    <col min="44" max="47" width="11.54296875" style="20"/>
    <col min="48" max="48" width="11.54296875" style="20" customWidth="1"/>
    <col min="49" max="16384" width="11.54296875" style="20"/>
  </cols>
  <sheetData>
    <row r="1" spans="1:67" ht="14.5" x14ac:dyDescent="0.2">
      <c r="AR1" s="165"/>
    </row>
    <row r="4" spans="1:67" ht="10.5" thickBot="1" x14ac:dyDescent="0.25"/>
    <row r="5" spans="1:67" ht="15" thickBot="1" x14ac:dyDescent="0.25">
      <c r="A5" s="164" t="s">
        <v>130</v>
      </c>
    </row>
    <row r="7" spans="1:67" ht="12.5" x14ac:dyDescent="0.2">
      <c r="A7" s="170" t="s">
        <v>78</v>
      </c>
      <c r="B7" s="170"/>
      <c r="C7" s="170"/>
      <c r="D7" s="170"/>
      <c r="E7" s="170"/>
      <c r="F7" s="170"/>
      <c r="G7" s="170"/>
      <c r="H7" s="170"/>
      <c r="I7" s="170"/>
      <c r="J7" s="170"/>
      <c r="K7" s="170"/>
      <c r="L7" s="170"/>
      <c r="M7" s="72"/>
      <c r="BO7" s="20">
        <f ca="1">BO7:BQ8</f>
        <v>0</v>
      </c>
    </row>
    <row r="8" spans="1:67" ht="10.5" thickBot="1" x14ac:dyDescent="0.25">
      <c r="A8" s="72"/>
      <c r="B8" s="72"/>
      <c r="C8" s="72"/>
      <c r="D8" s="72"/>
      <c r="E8" s="72"/>
      <c r="F8" s="72"/>
      <c r="G8" s="72"/>
      <c r="H8" s="72"/>
      <c r="I8" s="72"/>
      <c r="J8" s="72"/>
      <c r="K8" s="72"/>
      <c r="L8" s="72"/>
      <c r="M8" s="72"/>
    </row>
    <row r="9" spans="1:67" ht="10.5" customHeight="1" x14ac:dyDescent="0.2">
      <c r="A9" s="240" t="s">
        <v>0</v>
      </c>
      <c r="B9" s="90"/>
      <c r="C9" s="90"/>
      <c r="D9" s="90"/>
      <c r="E9" s="90"/>
      <c r="F9" s="90"/>
      <c r="G9" s="90"/>
      <c r="H9" s="89" t="s">
        <v>46</v>
      </c>
      <c r="I9" s="89" t="s">
        <v>77</v>
      </c>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89"/>
      <c r="AV9" s="89"/>
      <c r="AW9" s="90"/>
      <c r="AX9" s="90"/>
      <c r="AY9" s="203"/>
      <c r="AZ9" s="89"/>
      <c r="BA9" s="89"/>
      <c r="BB9" s="90"/>
      <c r="BC9" s="203"/>
      <c r="BD9" s="203"/>
      <c r="BE9" s="89"/>
      <c r="BF9" s="89"/>
      <c r="BG9" s="90"/>
      <c r="BH9" s="89"/>
      <c r="BI9" s="90"/>
      <c r="BJ9" s="89"/>
      <c r="BK9" s="90"/>
    </row>
    <row r="10" spans="1:67" x14ac:dyDescent="0.2">
      <c r="A10" s="24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50"/>
      <c r="AV10" s="50"/>
      <c r="AW10" s="159"/>
      <c r="AX10" s="159"/>
      <c r="AY10" s="196"/>
      <c r="AZ10" s="50"/>
      <c r="BA10" s="50"/>
      <c r="BB10" s="213"/>
      <c r="BC10" s="196"/>
      <c r="BD10" s="196"/>
      <c r="BE10" s="50"/>
      <c r="BF10" s="50"/>
      <c r="BG10" s="230"/>
      <c r="BH10" s="50"/>
      <c r="BI10" s="230"/>
      <c r="BJ10" s="50"/>
      <c r="BK10" s="230"/>
    </row>
    <row r="11" spans="1:67" ht="10.5" thickBot="1" x14ac:dyDescent="0.25">
      <c r="A11" s="242"/>
      <c r="B11" s="17" t="s">
        <v>1</v>
      </c>
      <c r="C11" s="17" t="s">
        <v>2</v>
      </c>
      <c r="D11" s="17" t="s">
        <v>3</v>
      </c>
      <c r="E11" s="17" t="s">
        <v>4</v>
      </c>
      <c r="F11" s="17" t="s">
        <v>5</v>
      </c>
      <c r="G11" s="74"/>
      <c r="H11" s="17" t="s">
        <v>6</v>
      </c>
      <c r="I11" s="17" t="s">
        <v>7</v>
      </c>
      <c r="J11" s="17" t="s">
        <v>8</v>
      </c>
      <c r="K11" s="17" t="s">
        <v>9</v>
      </c>
      <c r="L11" s="17" t="s">
        <v>10</v>
      </c>
      <c r="M11" s="74"/>
      <c r="N11" s="17" t="s">
        <v>32</v>
      </c>
      <c r="O11" s="17" t="s">
        <v>76</v>
      </c>
      <c r="P11" s="17" t="s">
        <v>75</v>
      </c>
      <c r="Q11" s="17" t="s">
        <v>37</v>
      </c>
      <c r="R11" s="17" t="s">
        <v>35</v>
      </c>
      <c r="S11" s="74"/>
      <c r="T11" s="17" t="s">
        <v>38</v>
      </c>
      <c r="U11" s="17" t="s">
        <v>74</v>
      </c>
      <c r="V11" s="17" t="s">
        <v>73</v>
      </c>
      <c r="W11" s="17" t="s">
        <v>72</v>
      </c>
      <c r="X11" s="17" t="s">
        <v>42</v>
      </c>
      <c r="Y11" s="74"/>
      <c r="Z11" s="17" t="s">
        <v>43</v>
      </c>
      <c r="AA11" s="17" t="s">
        <v>45</v>
      </c>
      <c r="AB11" s="17" t="s">
        <v>71</v>
      </c>
      <c r="AC11" s="17" t="s">
        <v>49</v>
      </c>
      <c r="AD11" s="17" t="s">
        <v>50</v>
      </c>
      <c r="AE11" s="74"/>
      <c r="AF11" s="17" t="s">
        <v>51</v>
      </c>
      <c r="AG11" s="17" t="s">
        <v>52</v>
      </c>
      <c r="AH11" s="17" t="s">
        <v>70</v>
      </c>
      <c r="AI11" s="17" t="s">
        <v>69</v>
      </c>
      <c r="AJ11" s="17" t="s">
        <v>56</v>
      </c>
      <c r="AK11" s="74"/>
      <c r="AL11" s="17" t="s">
        <v>57</v>
      </c>
      <c r="AM11" s="17" t="s">
        <v>58</v>
      </c>
      <c r="AN11" s="17" t="s">
        <v>59</v>
      </c>
      <c r="AO11" s="17" t="s">
        <v>68</v>
      </c>
      <c r="AP11" s="17" t="s">
        <v>61</v>
      </c>
      <c r="AQ11" s="74"/>
      <c r="AR11" s="17" t="s">
        <v>62</v>
      </c>
      <c r="AS11" s="17" t="s">
        <v>67</v>
      </c>
      <c r="AT11" s="17" t="s">
        <v>64</v>
      </c>
      <c r="AU11" s="17" t="s">
        <v>65</v>
      </c>
      <c r="AV11" s="17" t="s">
        <v>66</v>
      </c>
      <c r="AW11" s="17" t="s">
        <v>132</v>
      </c>
      <c r="AX11" s="17" t="s">
        <v>134</v>
      </c>
      <c r="AY11" s="17" t="s">
        <v>136</v>
      </c>
      <c r="AZ11" s="17" t="s">
        <v>137</v>
      </c>
      <c r="BA11" s="17" t="s">
        <v>138</v>
      </c>
      <c r="BB11" s="17" t="s">
        <v>146</v>
      </c>
      <c r="BC11" s="17" t="s">
        <v>149</v>
      </c>
      <c r="BD11" s="17" t="s">
        <v>150</v>
      </c>
      <c r="BE11" s="17" t="s">
        <v>151</v>
      </c>
      <c r="BF11" s="17" t="s">
        <v>152</v>
      </c>
      <c r="BG11" s="17" t="s">
        <v>153</v>
      </c>
      <c r="BH11" s="17" t="s">
        <v>157</v>
      </c>
      <c r="BI11" s="17" t="s">
        <v>158</v>
      </c>
      <c r="BJ11" s="17" t="s">
        <v>159</v>
      </c>
      <c r="BK11" s="17" t="s">
        <v>160</v>
      </c>
    </row>
    <row r="12" spans="1:67" ht="12.75" customHeight="1" x14ac:dyDescent="0.2">
      <c r="A12" s="42"/>
      <c r="B12" s="241" t="s">
        <v>11</v>
      </c>
      <c r="C12" s="241"/>
      <c r="D12" s="241"/>
      <c r="E12" s="241"/>
      <c r="F12" s="241"/>
      <c r="G12" s="43"/>
      <c r="H12" s="241" t="s">
        <v>11</v>
      </c>
      <c r="I12" s="241"/>
      <c r="J12" s="241"/>
      <c r="K12" s="241"/>
      <c r="L12" s="241"/>
      <c r="M12" s="43"/>
      <c r="N12" s="241" t="s">
        <v>11</v>
      </c>
      <c r="O12" s="241"/>
      <c r="P12" s="241"/>
      <c r="Q12" s="241"/>
      <c r="R12" s="241"/>
      <c r="S12" s="75"/>
      <c r="T12" s="241" t="s">
        <v>11</v>
      </c>
      <c r="U12" s="241"/>
      <c r="V12" s="241"/>
      <c r="W12" s="241"/>
      <c r="X12" s="241"/>
      <c r="Y12" s="75"/>
      <c r="Z12" s="73"/>
      <c r="AA12" s="73" t="s">
        <v>11</v>
      </c>
      <c r="AB12" s="75"/>
      <c r="AC12" s="75"/>
      <c r="AD12" s="75"/>
      <c r="AE12" s="75"/>
      <c r="AF12" s="73"/>
      <c r="AG12" s="73"/>
      <c r="AH12" s="73"/>
      <c r="AI12" s="73"/>
      <c r="AJ12" s="73"/>
      <c r="AK12" s="75"/>
      <c r="AL12" s="73"/>
      <c r="AM12" s="73"/>
      <c r="AN12" s="73"/>
      <c r="AO12" s="73"/>
      <c r="AP12" s="73"/>
      <c r="AQ12" s="75"/>
      <c r="AR12" s="73"/>
      <c r="AS12" s="73"/>
      <c r="AT12" s="73"/>
      <c r="AU12" s="73"/>
      <c r="AV12" s="73"/>
      <c r="AW12" s="158"/>
      <c r="AX12" s="158"/>
      <c r="AY12" s="197"/>
      <c r="AZ12" s="207"/>
      <c r="BA12" s="207"/>
      <c r="BB12" s="212"/>
      <c r="BC12" s="197"/>
      <c r="BD12" s="197"/>
      <c r="BE12" s="224"/>
      <c r="BF12" s="224"/>
      <c r="BG12" s="229"/>
      <c r="BH12" s="228"/>
      <c r="BI12" s="228"/>
      <c r="BJ12" s="228"/>
      <c r="BK12" s="228"/>
    </row>
    <row r="13" spans="1:67" ht="15.75" customHeight="1" thickBot="1" x14ac:dyDescent="0.25">
      <c r="A13" s="18" t="s">
        <v>12</v>
      </c>
      <c r="B13" s="19">
        <f>SUM(B23:B26)</f>
        <v>50700</v>
      </c>
      <c r="C13" s="19">
        <f>SUM(C23:C26)</f>
        <v>26311</v>
      </c>
      <c r="D13" s="19">
        <f>SUM(D23:D26)</f>
        <v>29602</v>
      </c>
      <c r="E13" s="19">
        <f>SUM(E23:E26)</f>
        <v>37488</v>
      </c>
      <c r="F13" s="19">
        <f>SUM(F23:F26)</f>
        <v>144101</v>
      </c>
      <c r="G13" s="21"/>
      <c r="H13" s="19">
        <f>SUM(H23:H26)</f>
        <v>64267</v>
      </c>
      <c r="I13" s="19">
        <f>SUM(I23:I26)</f>
        <v>37559</v>
      </c>
      <c r="J13" s="19">
        <f>SUM(J23:J26)</f>
        <v>40782</v>
      </c>
      <c r="K13" s="19">
        <f>SUM(K23:K26)</f>
        <v>44774</v>
      </c>
      <c r="L13" s="19">
        <f>SUM(L23:L26)</f>
        <v>187382</v>
      </c>
      <c r="M13" s="21"/>
      <c r="N13" s="19">
        <v>70434</v>
      </c>
      <c r="O13" s="19">
        <v>43271</v>
      </c>
      <c r="P13" s="19">
        <v>35122</v>
      </c>
      <c r="Q13" s="19">
        <f>SUM(Q23:Q26)</f>
        <v>35317</v>
      </c>
      <c r="R13" s="19">
        <f>SUM(R23:R26)</f>
        <v>184144</v>
      </c>
      <c r="S13" s="21"/>
      <c r="T13" s="18">
        <f>+SUM(T23:T26)</f>
        <v>55155</v>
      </c>
      <c r="U13" s="18">
        <f>+SUM(U23:U26)</f>
        <v>45916</v>
      </c>
      <c r="V13" s="18">
        <f>+SUM(V23:V26)</f>
        <v>41717</v>
      </c>
      <c r="W13" s="18">
        <f>+SUM(W23:W26)</f>
        <v>43455</v>
      </c>
      <c r="X13" s="18">
        <f>+SUM(X23:X26)</f>
        <v>186243</v>
      </c>
      <c r="Y13" s="21"/>
      <c r="Z13" s="18">
        <f>SUM(Z23:Z26)</f>
        <v>57344</v>
      </c>
      <c r="AA13" s="18">
        <f>SUM(AA23:AA26)</f>
        <v>43217</v>
      </c>
      <c r="AB13" s="18">
        <f>SUM(AB23:AB26)</f>
        <v>40368</v>
      </c>
      <c r="AC13" s="18">
        <f>SUM(AC23:AC26)</f>
        <v>41734</v>
      </c>
      <c r="AD13" s="18">
        <f>SUM(AD23:AD26)</f>
        <v>182663</v>
      </c>
      <c r="AE13" s="21"/>
      <c r="AF13" s="18">
        <f>SUM(AF23:AF26)</f>
        <v>56972</v>
      </c>
      <c r="AG13" s="18">
        <f>SUM(AG23:AG26)</f>
        <v>53265</v>
      </c>
      <c r="AH13" s="18">
        <f>SUM(AH23:AH26)</f>
        <v>57119</v>
      </c>
      <c r="AI13" s="18">
        <f>SUM(AI23:AI26)</f>
        <v>59244</v>
      </c>
      <c r="AJ13" s="18">
        <f>SUM(AJ23:AJ26)</f>
        <v>226600</v>
      </c>
      <c r="AK13" s="21"/>
      <c r="AL13" s="18">
        <f>SUM(AL23:AL26)</f>
        <v>70702</v>
      </c>
      <c r="AM13" s="18">
        <f>SUM(AM23:AM26)</f>
        <v>62403</v>
      </c>
      <c r="AN13" s="18">
        <f>SUM(AN23:AN26)</f>
        <v>66052</v>
      </c>
      <c r="AO13" s="18">
        <f>SUM(AO23:AO26)</f>
        <v>72834</v>
      </c>
      <c r="AP13" s="18">
        <f>SUM(AP23:AP26)</f>
        <v>271991</v>
      </c>
      <c r="AQ13" s="21"/>
      <c r="AR13" s="18">
        <f>SUM(AR23:AR26)</f>
        <v>102127</v>
      </c>
      <c r="AS13" s="18">
        <f>SUM(AS17:AS20)</f>
        <v>91553</v>
      </c>
      <c r="AT13" s="18">
        <f>SUM(AT17:AT20)</f>
        <v>89805</v>
      </c>
      <c r="AU13" s="18">
        <f>+AU17+AU18+AU19</f>
        <v>91009</v>
      </c>
      <c r="AV13" s="18">
        <f>+AV17+AV18+AV19</f>
        <v>374494</v>
      </c>
      <c r="AW13" s="18">
        <f>SUM(AW23:AW26)</f>
        <v>128027</v>
      </c>
      <c r="AX13" s="18">
        <f>SUM(AX17:AX20)</f>
        <v>101993</v>
      </c>
      <c r="AY13" s="184">
        <v>85231</v>
      </c>
      <c r="AZ13" s="18">
        <v>71994</v>
      </c>
      <c r="BA13" s="18">
        <f>+BA17+BA18+BA19</f>
        <v>387245</v>
      </c>
      <c r="BB13" s="18">
        <f>SUM(BB23:BB26)</f>
        <v>103523</v>
      </c>
      <c r="BC13" s="184">
        <v>71134</v>
      </c>
      <c r="BD13" s="184">
        <v>67109</v>
      </c>
      <c r="BE13" s="18">
        <v>63302</v>
      </c>
      <c r="BF13" s="18">
        <f>+BF17+BF18+BF19</f>
        <v>305068</v>
      </c>
      <c r="BG13" s="18">
        <v>63326</v>
      </c>
      <c r="BH13" s="184"/>
      <c r="BI13" s="184"/>
      <c r="BJ13" s="184"/>
      <c r="BK13" s="184"/>
    </row>
    <row r="14" spans="1:67" ht="15" customHeight="1" x14ac:dyDescent="0.2">
      <c r="A14" s="4"/>
      <c r="B14" s="5"/>
      <c r="C14" s="5"/>
      <c r="D14" s="5"/>
      <c r="E14" s="5"/>
      <c r="F14" s="83"/>
      <c r="G14" s="6"/>
      <c r="H14" s="7"/>
      <c r="I14" s="7"/>
      <c r="J14" s="7"/>
      <c r="K14" s="7"/>
      <c r="L14" s="83"/>
      <c r="M14" s="6"/>
      <c r="N14" s="83"/>
      <c r="O14" s="83"/>
      <c r="P14" s="83"/>
      <c r="Q14" s="5"/>
      <c r="R14" s="5"/>
      <c r="S14" s="5"/>
      <c r="T14" s="22"/>
      <c r="U14" s="22"/>
      <c r="V14" s="22"/>
      <c r="W14" s="22"/>
      <c r="X14" s="5"/>
      <c r="Y14" s="5"/>
      <c r="Z14" s="22"/>
      <c r="AA14" s="22"/>
      <c r="AB14" s="22"/>
      <c r="AC14" s="22"/>
      <c r="AD14" s="22"/>
      <c r="AE14" s="5"/>
      <c r="AF14" s="22"/>
      <c r="AG14" s="22"/>
      <c r="AH14" s="22"/>
      <c r="AI14" s="22"/>
      <c r="AJ14" s="22"/>
      <c r="AK14" s="5"/>
      <c r="AL14" s="22"/>
      <c r="AM14" s="22"/>
      <c r="AN14" s="22"/>
      <c r="AO14" s="22"/>
      <c r="AP14" s="22"/>
      <c r="AQ14" s="5"/>
      <c r="AR14" s="22"/>
      <c r="AS14" s="22"/>
      <c r="AT14" s="22"/>
      <c r="AU14" s="22"/>
      <c r="AV14" s="22"/>
      <c r="AW14" s="22"/>
      <c r="AX14" s="5"/>
      <c r="AY14" s="185"/>
      <c r="AZ14" s="22"/>
      <c r="BA14" s="22"/>
      <c r="BB14" s="22"/>
      <c r="BC14" s="185"/>
      <c r="BD14" s="185"/>
      <c r="BE14" s="22"/>
      <c r="BF14" s="22"/>
      <c r="BG14" s="22"/>
      <c r="BH14" s="185"/>
      <c r="BI14" s="185"/>
      <c r="BJ14" s="185"/>
      <c r="BK14" s="185"/>
    </row>
    <row r="15" spans="1:67" ht="15.75" customHeight="1" x14ac:dyDescent="0.2">
      <c r="A15" s="8"/>
      <c r="B15" s="244" t="s">
        <v>11</v>
      </c>
      <c r="C15" s="244"/>
      <c r="D15" s="244"/>
      <c r="E15" s="244"/>
      <c r="F15" s="244"/>
      <c r="G15" s="23"/>
      <c r="H15" s="244" t="s">
        <v>11</v>
      </c>
      <c r="I15" s="244"/>
      <c r="J15" s="244"/>
      <c r="K15" s="244"/>
      <c r="L15" s="244"/>
      <c r="M15" s="23"/>
      <c r="N15" s="244" t="s">
        <v>11</v>
      </c>
      <c r="O15" s="244"/>
      <c r="P15" s="244"/>
      <c r="Q15" s="244"/>
      <c r="R15" s="244"/>
      <c r="S15" s="23"/>
      <c r="T15" s="244" t="s">
        <v>11</v>
      </c>
      <c r="U15" s="244"/>
      <c r="V15" s="244"/>
      <c r="W15" s="244"/>
      <c r="X15" s="244"/>
      <c r="Y15" s="23"/>
      <c r="Z15" s="244" t="s">
        <v>11</v>
      </c>
      <c r="AA15" s="244"/>
      <c r="AB15" s="244"/>
      <c r="AC15" s="244"/>
      <c r="AD15" s="244"/>
      <c r="AE15" s="23"/>
      <c r="AF15" s="244" t="s">
        <v>11</v>
      </c>
      <c r="AG15" s="244"/>
      <c r="AH15" s="244"/>
      <c r="AI15" s="244"/>
      <c r="AJ15" s="244"/>
      <c r="AK15" s="23"/>
      <c r="AL15" s="244" t="s">
        <v>11</v>
      </c>
      <c r="AM15" s="244"/>
      <c r="AN15" s="244"/>
      <c r="AO15" s="244"/>
      <c r="AP15" s="179" t="s">
        <v>11</v>
      </c>
      <c r="AQ15" s="179"/>
      <c r="AR15" s="179"/>
      <c r="AS15" s="179" t="str">
        <f>+AP15</f>
        <v>Turistas</v>
      </c>
      <c r="AT15" s="179"/>
      <c r="AU15" s="179"/>
      <c r="AV15" s="179"/>
      <c r="AW15" s="179" t="s">
        <v>11</v>
      </c>
      <c r="AX15" s="179"/>
      <c r="AY15" s="186" t="s">
        <v>11</v>
      </c>
      <c r="AZ15" s="179" t="s">
        <v>11</v>
      </c>
      <c r="BA15" s="179"/>
      <c r="BB15" s="179" t="s">
        <v>11</v>
      </c>
      <c r="BC15" s="186" t="s">
        <v>11</v>
      </c>
      <c r="BD15" s="186" t="s">
        <v>11</v>
      </c>
      <c r="BE15" s="179" t="s">
        <v>11</v>
      </c>
      <c r="BF15" s="179"/>
      <c r="BG15" s="179" t="s">
        <v>11</v>
      </c>
      <c r="BH15" s="186"/>
      <c r="BI15" s="186"/>
      <c r="BJ15" s="186"/>
      <c r="BK15" s="186"/>
    </row>
    <row r="16" spans="1:67" x14ac:dyDescent="0.2">
      <c r="A16" s="8" t="s">
        <v>13</v>
      </c>
      <c r="B16" s="23"/>
      <c r="C16" s="23"/>
      <c r="D16" s="23"/>
      <c r="E16" s="23"/>
      <c r="F16" s="23"/>
      <c r="G16" s="23"/>
      <c r="H16" s="8"/>
      <c r="I16" s="8"/>
      <c r="J16" s="8"/>
      <c r="K16" s="8"/>
      <c r="L16" s="8"/>
      <c r="M16" s="23"/>
      <c r="N16" s="23"/>
      <c r="O16" s="23"/>
      <c r="P16" s="23"/>
      <c r="Q16" s="23"/>
      <c r="R16" s="23"/>
      <c r="S16" s="24"/>
      <c r="T16" s="23"/>
      <c r="U16" s="23"/>
      <c r="V16" s="23"/>
      <c r="W16" s="23"/>
      <c r="X16" s="23"/>
      <c r="Y16" s="24"/>
      <c r="Z16" s="23"/>
      <c r="AA16" s="23"/>
      <c r="AB16" s="23"/>
      <c r="AC16" s="23"/>
      <c r="AD16" s="23"/>
      <c r="AE16" s="24"/>
      <c r="AF16" s="23"/>
      <c r="AG16" s="23"/>
      <c r="AH16" s="23"/>
      <c r="AI16" s="23"/>
      <c r="AJ16" s="23"/>
      <c r="AK16" s="24"/>
      <c r="AL16" s="23"/>
      <c r="AM16" s="23"/>
      <c r="AN16" s="23"/>
      <c r="AO16" s="23"/>
      <c r="AP16" s="23"/>
      <c r="AQ16" s="24"/>
      <c r="AR16" s="23"/>
      <c r="AS16" s="23"/>
      <c r="AT16" s="23"/>
      <c r="AU16" s="11"/>
      <c r="AV16" s="11"/>
      <c r="AW16" s="11"/>
      <c r="AX16" s="11"/>
      <c r="AY16" s="198"/>
      <c r="AZ16" s="11"/>
      <c r="BA16" s="11"/>
      <c r="BB16" s="11"/>
      <c r="BC16" s="198"/>
      <c r="BD16" s="198"/>
      <c r="BE16" s="11"/>
      <c r="BF16" s="11"/>
      <c r="BG16" s="11"/>
      <c r="BH16" s="187"/>
      <c r="BI16" s="187"/>
      <c r="BJ16" s="187"/>
      <c r="BK16" s="187"/>
    </row>
    <row r="17" spans="1:63" x14ac:dyDescent="0.2">
      <c r="A17" s="9" t="s">
        <v>14</v>
      </c>
      <c r="B17" s="10">
        <v>42598</v>
      </c>
      <c r="C17" s="10">
        <v>18627</v>
      </c>
      <c r="D17" s="10">
        <v>19715</v>
      </c>
      <c r="E17" s="10">
        <v>25447</v>
      </c>
      <c r="F17" s="24">
        <v>106387</v>
      </c>
      <c r="G17" s="11"/>
      <c r="H17" s="11">
        <v>53554</v>
      </c>
      <c r="I17" s="11">
        <v>27926</v>
      </c>
      <c r="J17" s="11">
        <v>26639</v>
      </c>
      <c r="K17" s="11">
        <v>31047</v>
      </c>
      <c r="L17" s="24">
        <v>139166</v>
      </c>
      <c r="M17" s="11"/>
      <c r="N17" s="10">
        <v>55291</v>
      </c>
      <c r="O17" s="10">
        <v>33628</v>
      </c>
      <c r="P17" s="10">
        <v>26147</v>
      </c>
      <c r="Q17" s="10">
        <v>21298</v>
      </c>
      <c r="R17" s="24">
        <f>+SUM(N17:Q17)</f>
        <v>136364</v>
      </c>
      <c r="S17" s="24"/>
      <c r="T17" s="10">
        <v>44055</v>
      </c>
      <c r="U17" s="10">
        <v>35415</v>
      </c>
      <c r="V17" s="10">
        <v>33232</v>
      </c>
      <c r="W17" s="10">
        <v>35699</v>
      </c>
      <c r="X17" s="88">
        <v>148401</v>
      </c>
      <c r="Y17" s="24"/>
      <c r="Z17" s="10">
        <v>48927</v>
      </c>
      <c r="AA17" s="14">
        <v>36751</v>
      </c>
      <c r="AB17" s="14">
        <v>34393</v>
      </c>
      <c r="AC17" s="14">
        <v>35213</v>
      </c>
      <c r="AD17" s="88">
        <v>155284</v>
      </c>
      <c r="AE17" s="24"/>
      <c r="AF17" s="10">
        <v>52393</v>
      </c>
      <c r="AG17" s="10">
        <v>46641</v>
      </c>
      <c r="AH17" s="10">
        <v>48585</v>
      </c>
      <c r="AI17" s="10">
        <v>50471</v>
      </c>
      <c r="AJ17" s="88">
        <v>198090</v>
      </c>
      <c r="AK17" s="24"/>
      <c r="AL17" s="10">
        <v>54405</v>
      </c>
      <c r="AM17" s="10">
        <v>45191</v>
      </c>
      <c r="AN17" s="10">
        <v>43410</v>
      </c>
      <c r="AO17" s="10">
        <v>53591</v>
      </c>
      <c r="AP17" s="88">
        <v>196597</v>
      </c>
      <c r="AQ17" s="24"/>
      <c r="AR17" s="10">
        <v>85688</v>
      </c>
      <c r="AS17" s="10">
        <v>72945</v>
      </c>
      <c r="AT17" s="10">
        <v>66809</v>
      </c>
      <c r="AU17" s="10">
        <v>68384</v>
      </c>
      <c r="AV17" s="88">
        <f>SUM(AR17:AU17)</f>
        <v>293826</v>
      </c>
      <c r="AW17" s="10">
        <v>102017</v>
      </c>
      <c r="AX17" s="10">
        <v>75779</v>
      </c>
      <c r="AY17" s="193">
        <v>55533</v>
      </c>
      <c r="AZ17" s="10">
        <v>47199</v>
      </c>
      <c r="BA17" s="88">
        <f>SUM(AW17:AZ17)</f>
        <v>280528</v>
      </c>
      <c r="BB17" s="10">
        <v>81973</v>
      </c>
      <c r="BC17" s="193">
        <v>48447</v>
      </c>
      <c r="BD17" s="193">
        <v>43166</v>
      </c>
      <c r="BE17" s="10">
        <v>44924</v>
      </c>
      <c r="BF17" s="88">
        <f>SUM(BB17:BE17)</f>
        <v>218510</v>
      </c>
      <c r="BG17" s="10">
        <v>45046</v>
      </c>
      <c r="BH17" s="187" t="s">
        <v>124</v>
      </c>
      <c r="BI17" s="187" t="s">
        <v>124</v>
      </c>
      <c r="BJ17" s="187" t="s">
        <v>124</v>
      </c>
      <c r="BK17" s="187"/>
    </row>
    <row r="18" spans="1:63" x14ac:dyDescent="0.2">
      <c r="A18" s="9" t="s">
        <v>15</v>
      </c>
      <c r="B18" s="10">
        <v>5585</v>
      </c>
      <c r="C18" s="10">
        <v>5021</v>
      </c>
      <c r="D18" s="10">
        <v>6573</v>
      </c>
      <c r="E18" s="10">
        <v>6799</v>
      </c>
      <c r="F18" s="24">
        <v>23978</v>
      </c>
      <c r="G18" s="11"/>
      <c r="H18" s="11">
        <v>9783</v>
      </c>
      <c r="I18" s="11">
        <v>5976</v>
      </c>
      <c r="J18" s="11">
        <v>8273</v>
      </c>
      <c r="K18" s="11">
        <v>7275</v>
      </c>
      <c r="L18" s="24">
        <v>31307</v>
      </c>
      <c r="M18" s="11"/>
      <c r="N18" s="10">
        <v>10414</v>
      </c>
      <c r="O18" s="10">
        <v>5769</v>
      </c>
      <c r="P18" s="10">
        <v>6063</v>
      </c>
      <c r="Q18" s="10">
        <v>7547</v>
      </c>
      <c r="R18" s="24">
        <f>+SUM(N18:Q18)</f>
        <v>29793</v>
      </c>
      <c r="S18" s="24"/>
      <c r="T18" s="10">
        <v>8238</v>
      </c>
      <c r="U18" s="10">
        <v>7217</v>
      </c>
      <c r="V18" s="10">
        <v>2664</v>
      </c>
      <c r="W18" s="10">
        <v>4132</v>
      </c>
      <c r="X18" s="88">
        <v>22251</v>
      </c>
      <c r="Y18" s="24"/>
      <c r="Z18" s="10">
        <v>5470</v>
      </c>
      <c r="AA18" s="14">
        <v>3434</v>
      </c>
      <c r="AB18" s="14">
        <v>3049</v>
      </c>
      <c r="AC18" s="14">
        <v>3252</v>
      </c>
      <c r="AD18" s="88">
        <v>15205</v>
      </c>
      <c r="AE18" s="24"/>
      <c r="AF18" s="10">
        <v>2743</v>
      </c>
      <c r="AG18" s="10">
        <v>3708</v>
      </c>
      <c r="AH18" s="10">
        <v>3898</v>
      </c>
      <c r="AI18" s="10">
        <v>3888</v>
      </c>
      <c r="AJ18" s="88">
        <v>14237</v>
      </c>
      <c r="AK18" s="24"/>
      <c r="AL18" s="10">
        <v>10048</v>
      </c>
      <c r="AM18" s="10">
        <v>6678</v>
      </c>
      <c r="AN18" s="10">
        <v>9850</v>
      </c>
      <c r="AO18" s="10">
        <v>8445</v>
      </c>
      <c r="AP18" s="88">
        <v>35021</v>
      </c>
      <c r="AQ18" s="24"/>
      <c r="AR18" s="10">
        <v>9439</v>
      </c>
      <c r="AS18" s="10">
        <v>7320</v>
      </c>
      <c r="AT18" s="10">
        <v>8927</v>
      </c>
      <c r="AU18" s="10">
        <v>8954</v>
      </c>
      <c r="AV18" s="88">
        <f>SUM(AR18:AU18)</f>
        <v>34640</v>
      </c>
      <c r="AW18" s="10">
        <v>14135</v>
      </c>
      <c r="AX18" s="10">
        <v>11571</v>
      </c>
      <c r="AY18" s="193">
        <v>11817</v>
      </c>
      <c r="AZ18" s="10">
        <v>10262</v>
      </c>
      <c r="BA18" s="88">
        <f>SUM(AW18:AZ18)</f>
        <v>47785</v>
      </c>
      <c r="BB18" s="10">
        <v>10882</v>
      </c>
      <c r="BC18" s="193">
        <v>9390</v>
      </c>
      <c r="BD18" s="193">
        <v>9832</v>
      </c>
      <c r="BE18" s="10">
        <v>8450</v>
      </c>
      <c r="BF18" s="88">
        <f>SUM(BB18:BE18)</f>
        <v>38554</v>
      </c>
      <c r="BG18" s="10">
        <v>9053</v>
      </c>
      <c r="BH18" s="187" t="s">
        <v>124</v>
      </c>
      <c r="BI18" s="187" t="s">
        <v>124</v>
      </c>
      <c r="BJ18" s="187" t="s">
        <v>124</v>
      </c>
      <c r="BK18" s="187"/>
    </row>
    <row r="19" spans="1:63" ht="11.5" x14ac:dyDescent="0.2">
      <c r="A19" s="9" t="s">
        <v>44</v>
      </c>
      <c r="B19" s="10">
        <v>2517</v>
      </c>
      <c r="C19" s="10">
        <v>2663</v>
      </c>
      <c r="D19" s="10">
        <v>3314</v>
      </c>
      <c r="E19" s="10">
        <v>5242</v>
      </c>
      <c r="F19" s="24">
        <v>13736</v>
      </c>
      <c r="G19" s="10"/>
      <c r="H19" s="10">
        <v>930</v>
      </c>
      <c r="I19" s="10">
        <v>3657</v>
      </c>
      <c r="J19" s="10">
        <v>5870</v>
      </c>
      <c r="K19" s="10">
        <v>6452</v>
      </c>
      <c r="L19" s="24">
        <v>16909</v>
      </c>
      <c r="M19" s="10"/>
      <c r="N19" s="10">
        <v>4729</v>
      </c>
      <c r="O19" s="10">
        <v>3874</v>
      </c>
      <c r="P19" s="10">
        <v>2912</v>
      </c>
      <c r="Q19" s="10">
        <v>6472</v>
      </c>
      <c r="R19" s="24">
        <v>17987</v>
      </c>
      <c r="S19" s="10"/>
      <c r="T19" s="10">
        <v>2862</v>
      </c>
      <c r="U19" s="10">
        <v>3284</v>
      </c>
      <c r="V19" s="10">
        <v>5821</v>
      </c>
      <c r="W19" s="10">
        <v>3624</v>
      </c>
      <c r="X19" s="88">
        <v>15591</v>
      </c>
      <c r="Y19" s="10"/>
      <c r="Z19" s="10">
        <v>2947</v>
      </c>
      <c r="AA19" s="10">
        <v>3032</v>
      </c>
      <c r="AB19" s="10">
        <v>2926</v>
      </c>
      <c r="AC19" s="10">
        <v>3269</v>
      </c>
      <c r="AD19" s="88">
        <v>12174</v>
      </c>
      <c r="AE19" s="10"/>
      <c r="AF19" s="10">
        <v>1836</v>
      </c>
      <c r="AG19" s="10">
        <v>2916</v>
      </c>
      <c r="AH19" s="10">
        <v>4636</v>
      </c>
      <c r="AI19" s="10">
        <v>4885</v>
      </c>
      <c r="AJ19" s="88">
        <v>14273</v>
      </c>
      <c r="AK19" s="10"/>
      <c r="AL19" s="10">
        <v>6249</v>
      </c>
      <c r="AM19" s="10">
        <v>10534</v>
      </c>
      <c r="AN19" s="10">
        <v>12792</v>
      </c>
      <c r="AO19" s="10">
        <v>10798</v>
      </c>
      <c r="AP19" s="88">
        <v>40373</v>
      </c>
      <c r="AQ19" s="10"/>
      <c r="AR19" s="10">
        <v>7000</v>
      </c>
      <c r="AS19" s="10">
        <v>11288</v>
      </c>
      <c r="AT19" s="10">
        <v>14069</v>
      </c>
      <c r="AU19" s="10">
        <v>13671</v>
      </c>
      <c r="AV19" s="88">
        <f>SUM(AR19:AU19)</f>
        <v>46028</v>
      </c>
      <c r="AW19" s="10">
        <v>11875</v>
      </c>
      <c r="AX19" s="10">
        <v>14643</v>
      </c>
      <c r="AY19" s="193">
        <v>17881</v>
      </c>
      <c r="AZ19" s="10">
        <v>14533</v>
      </c>
      <c r="BA19" s="88">
        <f>SUM(AW19:AZ19)</f>
        <v>58932</v>
      </c>
      <c r="BB19" s="10">
        <v>10668</v>
      </c>
      <c r="BC19" s="193">
        <v>13297</v>
      </c>
      <c r="BD19" s="193">
        <v>14111</v>
      </c>
      <c r="BE19" s="10">
        <v>9928</v>
      </c>
      <c r="BF19" s="88">
        <f>SUM(BB19:BE19)</f>
        <v>48004</v>
      </c>
      <c r="BG19" s="10">
        <v>9227</v>
      </c>
      <c r="BH19" s="187" t="s">
        <v>124</v>
      </c>
      <c r="BI19" s="187" t="s">
        <v>124</v>
      </c>
      <c r="BJ19" s="187" t="s">
        <v>124</v>
      </c>
      <c r="BK19" s="187"/>
    </row>
    <row r="20" spans="1:63" x14ac:dyDescent="0.2">
      <c r="A20" s="9"/>
      <c r="B20" s="10"/>
      <c r="C20" s="10"/>
      <c r="D20" s="10"/>
      <c r="E20" s="10"/>
      <c r="F20" s="24"/>
      <c r="G20" s="11"/>
      <c r="H20" s="11"/>
      <c r="I20" s="11"/>
      <c r="J20" s="11"/>
      <c r="K20" s="11"/>
      <c r="L20" s="24"/>
      <c r="M20" s="11"/>
      <c r="N20" s="10"/>
      <c r="O20" s="10"/>
      <c r="P20" s="10"/>
      <c r="Q20" s="10"/>
      <c r="R20" s="24"/>
      <c r="S20" s="25"/>
      <c r="T20" s="10"/>
      <c r="U20" s="10"/>
      <c r="V20" s="10"/>
      <c r="W20" s="10"/>
      <c r="X20" s="24"/>
      <c r="Y20" s="25"/>
      <c r="Z20" s="10"/>
      <c r="AA20" s="14"/>
      <c r="AB20" s="14"/>
      <c r="AC20" s="14"/>
      <c r="AD20" s="24"/>
      <c r="AE20" s="25"/>
      <c r="AF20" s="10"/>
      <c r="AG20" s="10"/>
      <c r="AH20" s="10"/>
      <c r="AI20" s="10"/>
      <c r="AJ20" s="24"/>
      <c r="AK20" s="25"/>
      <c r="AL20" s="10"/>
      <c r="AM20" s="10"/>
      <c r="AN20" s="10"/>
      <c r="AO20" s="10"/>
      <c r="AP20" s="24"/>
      <c r="AQ20" s="25"/>
      <c r="AR20" s="10"/>
      <c r="AS20" s="10"/>
      <c r="AT20" s="10"/>
      <c r="AU20" s="10"/>
      <c r="AV20" s="24"/>
      <c r="AW20" s="10"/>
      <c r="AX20" s="10"/>
      <c r="AY20" s="193"/>
      <c r="AZ20" s="10"/>
      <c r="BA20" s="24"/>
      <c r="BB20" s="10"/>
      <c r="BC20" s="193"/>
      <c r="BD20" s="193"/>
      <c r="BE20" s="10"/>
      <c r="BF20" s="24"/>
      <c r="BG20" s="10"/>
      <c r="BH20" s="187" t="s">
        <v>124</v>
      </c>
      <c r="BI20" s="187" t="s">
        <v>124</v>
      </c>
      <c r="BJ20" s="187" t="s">
        <v>124</v>
      </c>
      <c r="BK20" s="188"/>
    </row>
    <row r="21" spans="1:63" x14ac:dyDescent="0.2">
      <c r="A21" s="9"/>
      <c r="B21" s="10"/>
      <c r="C21" s="10"/>
      <c r="D21" s="10"/>
      <c r="E21" s="10"/>
      <c r="F21" s="24"/>
      <c r="G21" s="11"/>
      <c r="H21" s="11"/>
      <c r="I21" s="11"/>
      <c r="J21" s="11"/>
      <c r="K21" s="11"/>
      <c r="L21" s="24"/>
      <c r="M21" s="11"/>
      <c r="N21" s="10"/>
      <c r="O21" s="10"/>
      <c r="P21" s="10"/>
      <c r="Q21" s="10"/>
      <c r="R21" s="24"/>
      <c r="S21" s="24"/>
      <c r="T21" s="10"/>
      <c r="U21" s="10"/>
      <c r="V21" s="10"/>
      <c r="W21" s="10"/>
      <c r="X21" s="24"/>
      <c r="Y21" s="24"/>
      <c r="Z21" s="10"/>
      <c r="AA21" s="10"/>
      <c r="AB21" s="10"/>
      <c r="AC21" s="10"/>
      <c r="AD21" s="24"/>
      <c r="AE21" s="24"/>
      <c r="AF21" s="10"/>
      <c r="AG21" s="10"/>
      <c r="AH21" s="10"/>
      <c r="AI21" s="10"/>
      <c r="AJ21" s="24"/>
      <c r="AK21" s="24"/>
      <c r="AL21" s="10"/>
      <c r="AM21" s="10"/>
      <c r="AN21" s="10"/>
      <c r="AO21" s="10"/>
      <c r="AP21" s="24"/>
      <c r="AQ21" s="24"/>
      <c r="AR21" s="10"/>
      <c r="AS21" s="10"/>
      <c r="AT21" s="10"/>
      <c r="AU21" s="10"/>
      <c r="AV21" s="24"/>
      <c r="AW21" s="10"/>
      <c r="AX21" s="10"/>
      <c r="AY21" s="193"/>
      <c r="AZ21" s="10"/>
      <c r="BA21" s="24"/>
      <c r="BB21" s="10"/>
      <c r="BC21" s="193"/>
      <c r="BD21" s="193"/>
      <c r="BE21" s="10"/>
      <c r="BF21" s="24"/>
      <c r="BG21" s="10"/>
      <c r="BH21" s="188"/>
      <c r="BI21" s="188"/>
      <c r="BJ21" s="188"/>
      <c r="BK21" s="188"/>
    </row>
    <row r="22" spans="1:63" x14ac:dyDescent="0.2">
      <c r="A22" s="8" t="s">
        <v>16</v>
      </c>
      <c r="B22" s="10"/>
      <c r="C22" s="10"/>
      <c r="D22" s="10"/>
      <c r="E22" s="10"/>
      <c r="F22" s="25"/>
      <c r="G22" s="12"/>
      <c r="H22" s="12"/>
      <c r="I22" s="12"/>
      <c r="J22" s="12"/>
      <c r="K22" s="12"/>
      <c r="L22" s="25"/>
      <c r="M22" s="12"/>
      <c r="N22" s="10"/>
      <c r="O22" s="10"/>
      <c r="P22" s="10"/>
      <c r="Q22" s="10"/>
      <c r="R22" s="25"/>
      <c r="S22" s="24"/>
      <c r="T22" s="10"/>
      <c r="U22" s="10"/>
      <c r="V22" s="10"/>
      <c r="W22" s="10"/>
      <c r="X22" s="25"/>
      <c r="Y22" s="24"/>
      <c r="Z22" s="10"/>
      <c r="AA22" s="10"/>
      <c r="AB22" s="10"/>
      <c r="AC22" s="10"/>
      <c r="AD22" s="25"/>
      <c r="AE22" s="24"/>
      <c r="AF22" s="10"/>
      <c r="AG22" s="10"/>
      <c r="AH22" s="10"/>
      <c r="AI22" s="10"/>
      <c r="AJ22" s="25"/>
      <c r="AK22" s="24"/>
      <c r="AL22" s="10"/>
      <c r="AM22" s="10"/>
      <c r="AN22" s="10"/>
      <c r="AO22" s="10"/>
      <c r="AP22" s="25"/>
      <c r="AQ22" s="24"/>
      <c r="AR22" s="10"/>
      <c r="AS22" s="10"/>
      <c r="AT22" s="10"/>
      <c r="AU22" s="10"/>
      <c r="AV22" s="25"/>
      <c r="AW22" s="10"/>
      <c r="AX22" s="10"/>
      <c r="AY22" s="193"/>
      <c r="AZ22" s="10"/>
      <c r="BA22" s="25"/>
      <c r="BB22" s="10"/>
      <c r="BC22" s="193"/>
      <c r="BD22" s="193"/>
      <c r="BE22" s="10"/>
      <c r="BF22" s="25"/>
      <c r="BG22" s="10"/>
      <c r="BH22" s="188"/>
      <c r="BI22" s="188"/>
      <c r="BJ22" s="188"/>
      <c r="BK22" s="187"/>
    </row>
    <row r="23" spans="1:63" x14ac:dyDescent="0.2">
      <c r="A23" s="9" t="s">
        <v>17</v>
      </c>
      <c r="B23" s="10">
        <v>7383</v>
      </c>
      <c r="C23" s="10">
        <v>5877</v>
      </c>
      <c r="D23" s="10">
        <v>8034</v>
      </c>
      <c r="E23" s="10">
        <v>6962</v>
      </c>
      <c r="F23" s="24">
        <v>28256</v>
      </c>
      <c r="G23" s="11"/>
      <c r="H23" s="11">
        <v>11648</v>
      </c>
      <c r="I23" s="11">
        <v>6645</v>
      </c>
      <c r="J23" s="11">
        <v>9876</v>
      </c>
      <c r="K23" s="11">
        <v>10017</v>
      </c>
      <c r="L23" s="24">
        <v>38186</v>
      </c>
      <c r="M23" s="11"/>
      <c r="N23" s="10">
        <v>10969</v>
      </c>
      <c r="O23" s="10">
        <v>5934</v>
      </c>
      <c r="P23" s="10">
        <v>6577</v>
      </c>
      <c r="Q23" s="10">
        <v>8168</v>
      </c>
      <c r="R23" s="24">
        <f>+SUM(N23:Q23)</f>
        <v>31648</v>
      </c>
      <c r="S23" s="24"/>
      <c r="T23" s="10">
        <v>8672</v>
      </c>
      <c r="U23" s="10">
        <v>7359</v>
      </c>
      <c r="V23" s="10">
        <v>5470</v>
      </c>
      <c r="W23" s="10">
        <v>5190</v>
      </c>
      <c r="X23" s="24">
        <f>+SUM(T23:W23)</f>
        <v>26691</v>
      </c>
      <c r="Y23" s="24"/>
      <c r="Z23" s="10">
        <v>7031</v>
      </c>
      <c r="AA23" s="10">
        <v>4692</v>
      </c>
      <c r="AB23" s="10">
        <v>4482</v>
      </c>
      <c r="AC23" s="10">
        <v>4347</v>
      </c>
      <c r="AD23" s="24">
        <v>20552</v>
      </c>
      <c r="AE23" s="24"/>
      <c r="AF23" s="10">
        <v>4875</v>
      </c>
      <c r="AG23" s="10">
        <v>5717</v>
      </c>
      <c r="AH23" s="10">
        <v>5217</v>
      </c>
      <c r="AI23" s="10">
        <v>6175</v>
      </c>
      <c r="AJ23" s="25">
        <v>21984</v>
      </c>
      <c r="AK23" s="24"/>
      <c r="AL23" s="10">
        <v>14427</v>
      </c>
      <c r="AM23" s="10">
        <v>9605</v>
      </c>
      <c r="AN23" s="10">
        <v>13260</v>
      </c>
      <c r="AO23" s="10">
        <v>13278</v>
      </c>
      <c r="AP23" s="25">
        <v>50570</v>
      </c>
      <c r="AQ23" s="24"/>
      <c r="AR23" s="10">
        <v>13159</v>
      </c>
      <c r="AS23" s="10">
        <v>9720</v>
      </c>
      <c r="AT23" s="10">
        <v>13729</v>
      </c>
      <c r="AU23" s="10">
        <v>12064</v>
      </c>
      <c r="AV23" s="25">
        <f>SUM(AR23:AU23)</f>
        <v>48672</v>
      </c>
      <c r="AW23" s="10">
        <v>17822</v>
      </c>
      <c r="AX23" s="10">
        <v>14110</v>
      </c>
      <c r="AY23" s="193">
        <v>14288</v>
      </c>
      <c r="AZ23" s="10">
        <v>12865</v>
      </c>
      <c r="BA23" s="25">
        <f>SUM(AW23:AZ23)</f>
        <v>59085</v>
      </c>
      <c r="BB23" s="10">
        <v>16630</v>
      </c>
      <c r="BC23" s="193">
        <v>12832</v>
      </c>
      <c r="BD23" s="193">
        <v>12522</v>
      </c>
      <c r="BE23" s="10">
        <v>10357</v>
      </c>
      <c r="BF23" s="25">
        <f>SUM(BB23:BE23)</f>
        <v>52341</v>
      </c>
      <c r="BG23" s="10">
        <v>12691</v>
      </c>
      <c r="BH23" s="187" t="s">
        <v>124</v>
      </c>
      <c r="BI23" s="187" t="s">
        <v>124</v>
      </c>
      <c r="BJ23" s="187" t="s">
        <v>124</v>
      </c>
      <c r="BK23" s="187"/>
    </row>
    <row r="24" spans="1:63" x14ac:dyDescent="0.2">
      <c r="A24" s="9" t="s">
        <v>18</v>
      </c>
      <c r="B24" s="10">
        <v>14345</v>
      </c>
      <c r="C24" s="10">
        <v>5838</v>
      </c>
      <c r="D24" s="10">
        <v>11745</v>
      </c>
      <c r="E24" s="10">
        <v>10117</v>
      </c>
      <c r="F24" s="24">
        <v>42045</v>
      </c>
      <c r="G24" s="11"/>
      <c r="H24" s="11">
        <v>4871</v>
      </c>
      <c r="I24" s="11">
        <v>7391</v>
      </c>
      <c r="J24" s="11">
        <v>8487</v>
      </c>
      <c r="K24" s="11">
        <v>11712</v>
      </c>
      <c r="L24" s="24">
        <v>32461</v>
      </c>
      <c r="M24" s="11"/>
      <c r="N24" s="10">
        <v>19048</v>
      </c>
      <c r="O24" s="10">
        <v>11566</v>
      </c>
      <c r="P24" s="10">
        <v>9985</v>
      </c>
      <c r="Q24" s="10">
        <v>9005</v>
      </c>
      <c r="R24" s="24">
        <f>+SUM(N24:Q24)</f>
        <v>49604</v>
      </c>
      <c r="S24" s="24"/>
      <c r="T24" s="10">
        <v>16610</v>
      </c>
      <c r="U24" s="10">
        <v>8314</v>
      </c>
      <c r="V24" s="10">
        <v>8794</v>
      </c>
      <c r="W24" s="10">
        <v>9398</v>
      </c>
      <c r="X24" s="24">
        <f>+SUM(T24:W24)</f>
        <v>43116</v>
      </c>
      <c r="Y24" s="24"/>
      <c r="Z24" s="10">
        <v>14854</v>
      </c>
      <c r="AA24" s="10">
        <v>10285</v>
      </c>
      <c r="AB24" s="10">
        <v>10494</v>
      </c>
      <c r="AC24" s="10">
        <v>10424</v>
      </c>
      <c r="AD24" s="24">
        <v>46057</v>
      </c>
      <c r="AE24" s="24"/>
      <c r="AF24" s="10">
        <v>14109</v>
      </c>
      <c r="AG24" s="10">
        <v>10960</v>
      </c>
      <c r="AH24" s="10">
        <v>14115</v>
      </c>
      <c r="AI24" s="10">
        <v>13888</v>
      </c>
      <c r="AJ24" s="24">
        <v>53072</v>
      </c>
      <c r="AK24" s="24"/>
      <c r="AL24" s="10">
        <v>13542</v>
      </c>
      <c r="AM24" s="10">
        <v>13511</v>
      </c>
      <c r="AN24" s="10">
        <v>17099</v>
      </c>
      <c r="AO24" s="10">
        <v>15951</v>
      </c>
      <c r="AP24" s="24">
        <v>60103</v>
      </c>
      <c r="AQ24" s="24"/>
      <c r="AR24" s="10">
        <v>20232</v>
      </c>
      <c r="AS24" s="10">
        <v>16239</v>
      </c>
      <c r="AT24" s="10">
        <v>16780</v>
      </c>
      <c r="AU24" s="10">
        <v>16872</v>
      </c>
      <c r="AV24" s="24">
        <f>SUM(AR24:AU24)</f>
        <v>70123</v>
      </c>
      <c r="AW24" s="10">
        <v>24186</v>
      </c>
      <c r="AX24" s="10">
        <v>20471</v>
      </c>
      <c r="AY24" s="193">
        <v>18786</v>
      </c>
      <c r="AZ24" s="10">
        <v>18062</v>
      </c>
      <c r="BA24" s="24">
        <f>SUM(AW24:AZ24)</f>
        <v>81505</v>
      </c>
      <c r="BB24" s="10">
        <v>25162</v>
      </c>
      <c r="BC24" s="193">
        <v>14681</v>
      </c>
      <c r="BD24" s="193">
        <v>12286</v>
      </c>
      <c r="BE24" s="10">
        <v>16037</v>
      </c>
      <c r="BF24" s="24">
        <f>SUM(BB24:BE24)</f>
        <v>68166</v>
      </c>
      <c r="BG24" s="10">
        <v>12746</v>
      </c>
      <c r="BH24" s="187" t="s">
        <v>124</v>
      </c>
      <c r="BI24" s="187" t="s">
        <v>124</v>
      </c>
      <c r="BJ24" s="187" t="s">
        <v>124</v>
      </c>
      <c r="BK24" s="187"/>
    </row>
    <row r="25" spans="1:63" x14ac:dyDescent="0.2">
      <c r="A25" s="9" t="s">
        <v>19</v>
      </c>
      <c r="B25" s="10">
        <v>22075</v>
      </c>
      <c r="C25" s="10">
        <v>13491</v>
      </c>
      <c r="D25" s="10">
        <v>8689</v>
      </c>
      <c r="E25" s="10">
        <v>18981</v>
      </c>
      <c r="F25" s="24">
        <v>63236</v>
      </c>
      <c r="G25" s="11"/>
      <c r="H25" s="11">
        <v>42626</v>
      </c>
      <c r="I25" s="11">
        <v>22208</v>
      </c>
      <c r="J25" s="11">
        <v>20482</v>
      </c>
      <c r="K25" s="11">
        <v>20770</v>
      </c>
      <c r="L25" s="24">
        <v>106086</v>
      </c>
      <c r="M25" s="11"/>
      <c r="N25" s="10">
        <v>35411</v>
      </c>
      <c r="O25" s="10">
        <v>24111</v>
      </c>
      <c r="P25" s="10">
        <v>17517</v>
      </c>
      <c r="Q25" s="10">
        <v>16054</v>
      </c>
      <c r="R25" s="24">
        <f>+SUM(N25:Q25)</f>
        <v>93093</v>
      </c>
      <c r="S25" s="24"/>
      <c r="T25" s="10">
        <v>28593</v>
      </c>
      <c r="U25" s="10">
        <v>26346</v>
      </c>
      <c r="V25" s="10">
        <v>23873</v>
      </c>
      <c r="W25" s="10">
        <v>26839</v>
      </c>
      <c r="X25" s="24">
        <f>+SUM(T25:W25)</f>
        <v>105651</v>
      </c>
      <c r="Y25" s="24"/>
      <c r="Z25" s="10">
        <v>31443</v>
      </c>
      <c r="AA25" s="10">
        <v>24616</v>
      </c>
      <c r="AB25" s="10">
        <v>21790</v>
      </c>
      <c r="AC25" s="10">
        <v>25126</v>
      </c>
      <c r="AD25" s="24">
        <v>102975</v>
      </c>
      <c r="AE25" s="24"/>
      <c r="AF25" s="10">
        <v>30627</v>
      </c>
      <c r="AG25" s="10">
        <v>33826</v>
      </c>
      <c r="AH25" s="10">
        <v>33559</v>
      </c>
      <c r="AI25" s="10">
        <v>33649</v>
      </c>
      <c r="AJ25" s="24">
        <v>131661</v>
      </c>
      <c r="AK25" s="24"/>
      <c r="AL25" s="10">
        <v>33742</v>
      </c>
      <c r="AM25" s="10">
        <v>32219</v>
      </c>
      <c r="AN25" s="10">
        <v>29240</v>
      </c>
      <c r="AO25" s="10">
        <v>37474</v>
      </c>
      <c r="AP25" s="24">
        <v>132675</v>
      </c>
      <c r="AQ25" s="24"/>
      <c r="AR25" s="10">
        <v>54598</v>
      </c>
      <c r="AS25" s="10">
        <v>50536</v>
      </c>
      <c r="AT25" s="10">
        <v>49361</v>
      </c>
      <c r="AU25" s="10">
        <v>51663</v>
      </c>
      <c r="AV25" s="24">
        <f>SUM(AR25:AU25)</f>
        <v>206158</v>
      </c>
      <c r="AW25" s="10">
        <v>69221</v>
      </c>
      <c r="AX25" s="10">
        <v>54181</v>
      </c>
      <c r="AY25" s="193">
        <v>36170</v>
      </c>
      <c r="AZ25" s="10">
        <v>28478</v>
      </c>
      <c r="BA25" s="24">
        <f>SUM(AW25:AZ25)</f>
        <v>188050</v>
      </c>
      <c r="BB25" s="10">
        <v>43478</v>
      </c>
      <c r="BC25" s="193">
        <v>32103</v>
      </c>
      <c r="BD25" s="193">
        <v>32830</v>
      </c>
      <c r="BE25" s="10">
        <v>28073</v>
      </c>
      <c r="BF25" s="24">
        <f>SUM(BB25:BE25)</f>
        <v>136484</v>
      </c>
      <c r="BG25" s="10">
        <v>24611</v>
      </c>
      <c r="BH25" s="187" t="s">
        <v>124</v>
      </c>
      <c r="BI25" s="187" t="s">
        <v>124</v>
      </c>
      <c r="BJ25" s="187" t="s">
        <v>124</v>
      </c>
      <c r="BK25" s="187"/>
    </row>
    <row r="26" spans="1:63" ht="11.5" x14ac:dyDescent="0.2">
      <c r="A26" s="9" t="s">
        <v>27</v>
      </c>
      <c r="B26" s="10">
        <v>6897</v>
      </c>
      <c r="C26" s="10">
        <v>1105</v>
      </c>
      <c r="D26" s="10">
        <v>1134</v>
      </c>
      <c r="E26" s="10">
        <v>1428</v>
      </c>
      <c r="F26" s="24">
        <v>10564</v>
      </c>
      <c r="G26" s="11"/>
      <c r="H26" s="11">
        <v>5122</v>
      </c>
      <c r="I26" s="11">
        <v>1315</v>
      </c>
      <c r="J26" s="11">
        <v>1937</v>
      </c>
      <c r="K26" s="11">
        <v>2275</v>
      </c>
      <c r="L26" s="24">
        <v>10649</v>
      </c>
      <c r="M26" s="11"/>
      <c r="N26" s="10">
        <v>5006</v>
      </c>
      <c r="O26" s="10">
        <v>1660</v>
      </c>
      <c r="P26" s="10">
        <v>1043</v>
      </c>
      <c r="Q26" s="10">
        <v>2090</v>
      </c>
      <c r="R26" s="24">
        <f>+SUM(N26:Q26)</f>
        <v>9799</v>
      </c>
      <c r="S26" s="27"/>
      <c r="T26" s="10">
        <v>1280</v>
      </c>
      <c r="U26" s="10">
        <v>3897</v>
      </c>
      <c r="V26" s="10">
        <v>3580</v>
      </c>
      <c r="W26" s="10">
        <v>2028</v>
      </c>
      <c r="X26" s="24">
        <f>+SUM(T26:W26)</f>
        <v>10785</v>
      </c>
      <c r="Y26" s="27"/>
      <c r="Z26" s="10">
        <v>4016</v>
      </c>
      <c r="AA26" s="10">
        <v>3624</v>
      </c>
      <c r="AB26" s="10">
        <v>3602</v>
      </c>
      <c r="AC26" s="10">
        <v>1837</v>
      </c>
      <c r="AD26" s="24">
        <v>13079</v>
      </c>
      <c r="AE26" s="27"/>
      <c r="AF26" s="10">
        <v>7361</v>
      </c>
      <c r="AG26" s="10">
        <v>2762</v>
      </c>
      <c r="AH26" s="10">
        <v>4228</v>
      </c>
      <c r="AI26" s="10">
        <v>5532</v>
      </c>
      <c r="AJ26" s="24">
        <v>19883</v>
      </c>
      <c r="AK26" s="27"/>
      <c r="AL26" s="10">
        <v>8991</v>
      </c>
      <c r="AM26" s="10">
        <v>7068</v>
      </c>
      <c r="AN26" s="10">
        <v>6453</v>
      </c>
      <c r="AO26" s="10">
        <v>6131</v>
      </c>
      <c r="AP26" s="24">
        <v>28643</v>
      </c>
      <c r="AQ26" s="27"/>
      <c r="AR26" s="10">
        <v>14138</v>
      </c>
      <c r="AS26" s="10">
        <v>15058</v>
      </c>
      <c r="AT26" s="10">
        <v>9935</v>
      </c>
      <c r="AU26" s="10">
        <v>10410</v>
      </c>
      <c r="AV26" s="24">
        <f>SUM(AR26:AU26)</f>
        <v>49541</v>
      </c>
      <c r="AW26" s="10">
        <v>16798</v>
      </c>
      <c r="AX26" s="10">
        <v>13231</v>
      </c>
      <c r="AY26" s="193">
        <v>15987</v>
      </c>
      <c r="AZ26" s="10">
        <v>12589</v>
      </c>
      <c r="BA26" s="24">
        <f>SUM(AW26:AZ26)</f>
        <v>58605</v>
      </c>
      <c r="BB26" s="10">
        <v>18253</v>
      </c>
      <c r="BC26" s="193">
        <v>11518</v>
      </c>
      <c r="BD26" s="193">
        <v>9471</v>
      </c>
      <c r="BE26" s="10">
        <v>8835</v>
      </c>
      <c r="BF26" s="24">
        <f>SUM(BB26:BE26)</f>
        <v>48077</v>
      </c>
      <c r="BG26" s="10">
        <v>13278</v>
      </c>
      <c r="BH26" s="187" t="s">
        <v>124</v>
      </c>
      <c r="BI26" s="187" t="s">
        <v>124</v>
      </c>
      <c r="BJ26" s="187" t="s">
        <v>124</v>
      </c>
      <c r="BK26" s="189"/>
    </row>
    <row r="27" spans="1:63" x14ac:dyDescent="0.2">
      <c r="A27" s="9"/>
      <c r="B27" s="10"/>
      <c r="C27" s="10"/>
      <c r="D27" s="10"/>
      <c r="E27" s="10"/>
      <c r="F27" s="24"/>
      <c r="G27" s="6"/>
      <c r="H27" s="11"/>
      <c r="I27" s="11"/>
      <c r="J27" s="11"/>
      <c r="K27" s="11"/>
      <c r="L27" s="24"/>
      <c r="M27" s="6"/>
      <c r="N27" s="10"/>
      <c r="O27" s="10"/>
      <c r="P27" s="10"/>
      <c r="Q27" s="10"/>
      <c r="R27" s="24"/>
      <c r="S27" s="27"/>
      <c r="T27" s="10"/>
      <c r="U27" s="10"/>
      <c r="V27" s="10"/>
      <c r="W27" s="10"/>
      <c r="X27" s="24"/>
      <c r="Y27" s="27"/>
      <c r="Z27" s="10"/>
      <c r="AA27" s="10"/>
      <c r="AB27" s="10"/>
      <c r="AC27" s="10"/>
      <c r="AD27" s="24"/>
      <c r="AE27" s="27"/>
      <c r="AF27" s="10"/>
      <c r="AG27" s="10"/>
      <c r="AH27" s="10"/>
      <c r="AI27" s="10"/>
      <c r="AJ27" s="24"/>
      <c r="AK27" s="27"/>
      <c r="AL27" s="10"/>
      <c r="AM27" s="10"/>
      <c r="AN27" s="10"/>
      <c r="AO27" s="10"/>
      <c r="AP27" s="24"/>
      <c r="AQ27" s="27"/>
      <c r="AR27" s="10"/>
      <c r="AS27" s="10"/>
      <c r="AT27" s="10"/>
      <c r="AU27" s="10"/>
      <c r="AV27" s="24"/>
      <c r="AW27" s="10"/>
      <c r="AX27" s="10"/>
      <c r="AY27" s="193"/>
      <c r="AZ27" s="10"/>
      <c r="BA27" s="24"/>
      <c r="BB27" s="10"/>
      <c r="BC27" s="193"/>
      <c r="BD27" s="193"/>
      <c r="BE27" s="10"/>
      <c r="BF27" s="24"/>
      <c r="BG27" s="10"/>
      <c r="BH27" s="187"/>
      <c r="BI27" s="187"/>
      <c r="BJ27" s="187"/>
      <c r="BK27" s="187"/>
    </row>
    <row r="28" spans="1:63" x14ac:dyDescent="0.2">
      <c r="A28" s="13" t="s">
        <v>20</v>
      </c>
      <c r="B28" s="10"/>
      <c r="C28" s="10"/>
      <c r="D28" s="10"/>
      <c r="E28" s="10"/>
      <c r="F28" s="24"/>
      <c r="G28" s="6"/>
      <c r="H28" s="11"/>
      <c r="I28" s="11"/>
      <c r="J28" s="11"/>
      <c r="K28" s="11"/>
      <c r="L28" s="24"/>
      <c r="M28" s="6"/>
      <c r="N28" s="10"/>
      <c r="O28" s="10"/>
      <c r="P28" s="10"/>
      <c r="Q28" s="10"/>
      <c r="R28" s="24"/>
      <c r="S28" s="83"/>
      <c r="T28" s="10"/>
      <c r="U28" s="10"/>
      <c r="V28" s="10"/>
      <c r="W28" s="10"/>
      <c r="X28" s="24"/>
      <c r="Y28" s="83"/>
      <c r="Z28" s="10"/>
      <c r="AA28" s="10"/>
      <c r="AB28" s="10"/>
      <c r="AC28" s="10"/>
      <c r="AD28" s="24"/>
      <c r="AE28" s="83"/>
      <c r="AF28" s="10"/>
      <c r="AG28" s="10"/>
      <c r="AH28" s="10"/>
      <c r="AI28" s="10"/>
      <c r="AJ28" s="24"/>
      <c r="AK28" s="83"/>
      <c r="AL28" s="10"/>
      <c r="AM28" s="10"/>
      <c r="AN28" s="10"/>
      <c r="AO28" s="10"/>
      <c r="AP28" s="24"/>
      <c r="AQ28" s="83"/>
      <c r="AR28" s="10"/>
      <c r="AS28" s="10"/>
      <c r="AT28" s="10"/>
      <c r="AU28" s="10"/>
      <c r="AV28" s="24"/>
      <c r="AW28" s="10"/>
      <c r="AX28" s="10"/>
      <c r="AY28" s="193"/>
      <c r="AZ28" s="10"/>
      <c r="BA28" s="24"/>
      <c r="BB28" s="10"/>
      <c r="BC28" s="193"/>
      <c r="BD28" s="193"/>
      <c r="BE28" s="10"/>
      <c r="BF28" s="24"/>
      <c r="BG28" s="10"/>
      <c r="BH28" s="187"/>
      <c r="BI28" s="187"/>
      <c r="BJ28" s="187"/>
      <c r="BK28" s="187"/>
    </row>
    <row r="29" spans="1:63" x14ac:dyDescent="0.2">
      <c r="A29" s="9" t="s">
        <v>21</v>
      </c>
      <c r="B29" s="10">
        <v>23737</v>
      </c>
      <c r="C29" s="10">
        <v>13892</v>
      </c>
      <c r="D29" s="10">
        <v>12162</v>
      </c>
      <c r="E29" s="10">
        <v>17558</v>
      </c>
      <c r="F29" s="27">
        <v>67349</v>
      </c>
      <c r="G29" s="11"/>
      <c r="H29" s="10">
        <v>33262</v>
      </c>
      <c r="I29" s="10">
        <v>18224</v>
      </c>
      <c r="J29" s="10">
        <v>18378</v>
      </c>
      <c r="K29" s="10">
        <v>21619</v>
      </c>
      <c r="L29" s="27">
        <v>91483</v>
      </c>
      <c r="M29" s="11"/>
      <c r="N29" s="10">
        <v>36827</v>
      </c>
      <c r="O29" s="10">
        <v>23279</v>
      </c>
      <c r="P29" s="10">
        <v>20070</v>
      </c>
      <c r="Q29" s="10">
        <v>17042</v>
      </c>
      <c r="R29" s="27">
        <f>+SUM(N29:Q29)</f>
        <v>97218</v>
      </c>
      <c r="S29" s="83"/>
      <c r="T29" s="10">
        <v>34667</v>
      </c>
      <c r="U29" s="10">
        <v>29139</v>
      </c>
      <c r="V29" s="10">
        <v>24362</v>
      </c>
      <c r="W29" s="10">
        <v>26516</v>
      </c>
      <c r="X29" s="27">
        <f>+SUM(T29:W29)</f>
        <v>114684</v>
      </c>
      <c r="Y29" s="83"/>
      <c r="Z29" s="10">
        <v>33569</v>
      </c>
      <c r="AA29" s="10">
        <v>24013</v>
      </c>
      <c r="AB29" s="10">
        <v>21788</v>
      </c>
      <c r="AC29" s="10">
        <v>24783</v>
      </c>
      <c r="AD29" s="27">
        <v>104153</v>
      </c>
      <c r="AE29" s="83"/>
      <c r="AF29" s="10">
        <v>32393</v>
      </c>
      <c r="AG29" s="10">
        <v>33898</v>
      </c>
      <c r="AH29" s="10">
        <v>31654</v>
      </c>
      <c r="AI29" s="10">
        <v>31425</v>
      </c>
      <c r="AJ29" s="24">
        <v>129370</v>
      </c>
      <c r="AK29" s="83"/>
      <c r="AL29" s="10">
        <v>27671</v>
      </c>
      <c r="AM29" s="10">
        <v>25859</v>
      </c>
      <c r="AN29" s="10">
        <v>20091</v>
      </c>
      <c r="AO29" s="10">
        <v>26669</v>
      </c>
      <c r="AP29" s="24">
        <v>100290</v>
      </c>
      <c r="AQ29" s="83"/>
      <c r="AR29" s="10">
        <v>48627</v>
      </c>
      <c r="AS29" s="10">
        <v>37660</v>
      </c>
      <c r="AT29" s="10">
        <v>32023</v>
      </c>
      <c r="AU29" s="10">
        <v>37168</v>
      </c>
      <c r="AV29" s="24">
        <f>SUM(AR29:AU29)</f>
        <v>155478</v>
      </c>
      <c r="AW29" s="10">
        <v>53944</v>
      </c>
      <c r="AX29" s="10">
        <v>38863</v>
      </c>
      <c r="AY29" s="193">
        <v>22792</v>
      </c>
      <c r="AZ29" s="10">
        <v>18499</v>
      </c>
      <c r="BA29" s="24">
        <f>SUM(AW29:AZ29)</f>
        <v>134098</v>
      </c>
      <c r="BB29" s="10">
        <v>29887</v>
      </c>
      <c r="BC29" s="193">
        <v>19314</v>
      </c>
      <c r="BD29" s="193">
        <v>19639</v>
      </c>
      <c r="BE29" s="10">
        <v>18860</v>
      </c>
      <c r="BF29" s="24">
        <f>SUM(BB29:BE29)</f>
        <v>87700</v>
      </c>
      <c r="BG29" s="10">
        <v>19924</v>
      </c>
      <c r="BH29" s="187" t="s">
        <v>124</v>
      </c>
      <c r="BI29" s="187" t="s">
        <v>124</v>
      </c>
      <c r="BJ29" s="187" t="s">
        <v>124</v>
      </c>
      <c r="BK29" s="187"/>
    </row>
    <row r="30" spans="1:63" x14ac:dyDescent="0.2">
      <c r="A30" s="9" t="s">
        <v>22</v>
      </c>
      <c r="B30" s="10">
        <v>26963</v>
      </c>
      <c r="C30" s="10">
        <v>12419</v>
      </c>
      <c r="D30" s="10">
        <v>17440</v>
      </c>
      <c r="E30" s="10">
        <v>19930</v>
      </c>
      <c r="F30" s="27">
        <v>76752</v>
      </c>
      <c r="G30" s="11"/>
      <c r="H30" s="10">
        <v>31005</v>
      </c>
      <c r="I30" s="10">
        <v>19335</v>
      </c>
      <c r="J30" s="10">
        <v>22404</v>
      </c>
      <c r="K30" s="10">
        <v>23155</v>
      </c>
      <c r="L30" s="27">
        <v>95899</v>
      </c>
      <c r="M30" s="11"/>
      <c r="N30" s="10">
        <v>33607</v>
      </c>
      <c r="O30" s="10">
        <v>19992</v>
      </c>
      <c r="P30" s="10">
        <v>15052</v>
      </c>
      <c r="Q30" s="10">
        <v>18275</v>
      </c>
      <c r="R30" s="27">
        <f>+SUM(N30:Q30)</f>
        <v>86926</v>
      </c>
      <c r="S30" s="85"/>
      <c r="T30" s="10">
        <v>20488</v>
      </c>
      <c r="U30" s="10">
        <v>16777</v>
      </c>
      <c r="V30" s="10">
        <v>17355</v>
      </c>
      <c r="W30" s="10">
        <v>16939</v>
      </c>
      <c r="X30" s="27">
        <f>+SUM(T30:W30)</f>
        <v>71559</v>
      </c>
      <c r="Y30" s="85"/>
      <c r="Z30" s="10">
        <v>23775</v>
      </c>
      <c r="AA30" s="10">
        <v>19204</v>
      </c>
      <c r="AB30" s="10">
        <v>18580</v>
      </c>
      <c r="AC30" s="10">
        <v>16951</v>
      </c>
      <c r="AD30" s="27">
        <v>78510</v>
      </c>
      <c r="AE30" s="85"/>
      <c r="AF30" s="10">
        <v>24579</v>
      </c>
      <c r="AG30" s="10">
        <v>19367</v>
      </c>
      <c r="AH30" s="10">
        <v>25465</v>
      </c>
      <c r="AI30" s="10">
        <v>27819</v>
      </c>
      <c r="AJ30" s="27">
        <v>97230</v>
      </c>
      <c r="AK30" s="85"/>
      <c r="AL30" s="10">
        <v>43031</v>
      </c>
      <c r="AM30" s="10">
        <v>36544</v>
      </c>
      <c r="AN30" s="10">
        <v>45961</v>
      </c>
      <c r="AO30" s="10">
        <v>46165</v>
      </c>
      <c r="AP30" s="27">
        <v>171701</v>
      </c>
      <c r="AQ30" s="85"/>
      <c r="AR30" s="10">
        <v>53500</v>
      </c>
      <c r="AS30" s="10">
        <v>53893</v>
      </c>
      <c r="AT30" s="10">
        <v>57782</v>
      </c>
      <c r="AU30" s="10">
        <v>53841</v>
      </c>
      <c r="AV30" s="27">
        <f>SUM(AR30:AU30)</f>
        <v>219016</v>
      </c>
      <c r="AW30" s="10">
        <v>74083</v>
      </c>
      <c r="AX30" s="10">
        <v>63130</v>
      </c>
      <c r="AY30" s="193">
        <v>62439</v>
      </c>
      <c r="AZ30" s="10">
        <v>53495</v>
      </c>
      <c r="BA30" s="27">
        <f>SUM(AW30:AZ30)</f>
        <v>253147</v>
      </c>
      <c r="BB30" s="10">
        <v>73636</v>
      </c>
      <c r="BC30" s="193">
        <v>51820</v>
      </c>
      <c r="BD30" s="193">
        <v>47470</v>
      </c>
      <c r="BE30" s="10">
        <v>44442</v>
      </c>
      <c r="BF30" s="27">
        <f>SUM(BB30:BE30)</f>
        <v>217368</v>
      </c>
      <c r="BG30" s="10">
        <v>43402</v>
      </c>
      <c r="BH30" s="187" t="s">
        <v>124</v>
      </c>
      <c r="BI30" s="187" t="s">
        <v>124</v>
      </c>
      <c r="BJ30" s="187" t="s">
        <v>124</v>
      </c>
      <c r="BK30" s="189"/>
    </row>
    <row r="31" spans="1:63" x14ac:dyDescent="0.2">
      <c r="A31" s="3"/>
      <c r="B31" s="14"/>
      <c r="C31" s="14"/>
      <c r="D31" s="14"/>
      <c r="E31" s="14"/>
      <c r="F31" s="83"/>
      <c r="G31" s="6"/>
      <c r="H31" s="14"/>
      <c r="I31" s="14"/>
      <c r="J31" s="14"/>
      <c r="K31" s="14"/>
      <c r="L31" s="83"/>
      <c r="M31" s="6"/>
      <c r="N31" s="14"/>
      <c r="O31" s="14"/>
      <c r="P31" s="14"/>
      <c r="Q31" s="14"/>
      <c r="R31" s="83"/>
      <c r="S31" s="27"/>
      <c r="T31" s="14"/>
      <c r="U31" s="14"/>
      <c r="V31" s="14"/>
      <c r="W31" s="14"/>
      <c r="X31" s="83"/>
      <c r="Y31" s="27"/>
      <c r="Z31" s="14"/>
      <c r="AA31" s="14"/>
      <c r="AB31" s="14"/>
      <c r="AC31" s="14"/>
      <c r="AD31" s="14"/>
      <c r="AE31" s="27"/>
      <c r="AF31" s="14"/>
      <c r="AG31" s="14"/>
      <c r="AH31" s="14"/>
      <c r="AI31" s="14"/>
      <c r="AJ31" s="14"/>
      <c r="AK31" s="27"/>
      <c r="AL31" s="14"/>
      <c r="AM31" s="14"/>
      <c r="AN31" s="14"/>
      <c r="AO31" s="14"/>
      <c r="AP31" s="14"/>
      <c r="AQ31" s="27"/>
      <c r="AR31" s="14"/>
      <c r="AS31" s="14"/>
      <c r="AT31" s="14"/>
      <c r="AU31" s="14"/>
      <c r="AV31" s="14"/>
      <c r="AW31" s="14"/>
      <c r="AX31" s="14"/>
      <c r="AY31" s="199"/>
      <c r="AZ31" s="14"/>
      <c r="BA31" s="14"/>
      <c r="BB31" s="14"/>
      <c r="BC31" s="199"/>
      <c r="BD31" s="199"/>
      <c r="BE31" s="14"/>
      <c r="BF31" s="14"/>
      <c r="BG31" s="14"/>
      <c r="BH31" s="187"/>
      <c r="BI31" s="187"/>
      <c r="BJ31" s="187"/>
      <c r="BK31" s="189"/>
    </row>
    <row r="32" spans="1:63" x14ac:dyDescent="0.2">
      <c r="A32" s="8"/>
      <c r="B32" s="14"/>
      <c r="C32" s="14"/>
      <c r="D32" s="14"/>
      <c r="E32" s="14"/>
      <c r="F32" s="83"/>
      <c r="G32" s="6"/>
      <c r="H32" s="14"/>
      <c r="I32" s="14"/>
      <c r="J32" s="14"/>
      <c r="K32" s="14"/>
      <c r="L32" s="83"/>
      <c r="M32" s="6"/>
      <c r="N32" s="14"/>
      <c r="O32" s="14"/>
      <c r="P32" s="14"/>
      <c r="Q32" s="14"/>
      <c r="R32" s="83"/>
      <c r="S32" s="28"/>
      <c r="T32" s="14"/>
      <c r="U32" s="14"/>
      <c r="V32" s="14"/>
      <c r="W32" s="14"/>
      <c r="X32" s="83"/>
      <c r="Y32" s="28"/>
      <c r="Z32" s="14"/>
      <c r="AA32" s="14"/>
      <c r="AB32" s="14"/>
      <c r="AC32" s="14"/>
      <c r="AD32" s="14"/>
      <c r="AE32" s="28"/>
      <c r="AF32" s="14"/>
      <c r="AG32" s="14"/>
      <c r="AH32" s="14"/>
      <c r="AI32" s="14"/>
      <c r="AJ32" s="14"/>
      <c r="AK32" s="28"/>
      <c r="AL32" s="14"/>
      <c r="AM32" s="14"/>
      <c r="AN32" s="14"/>
      <c r="AO32" s="14"/>
      <c r="AP32" s="14"/>
      <c r="AQ32" s="28"/>
      <c r="AR32" s="14"/>
      <c r="AS32" s="14"/>
      <c r="AT32" s="14"/>
      <c r="AU32" s="14"/>
      <c r="AV32" s="14"/>
      <c r="AW32" s="14"/>
      <c r="AX32" s="14"/>
      <c r="AY32" s="199"/>
      <c r="AZ32" s="14"/>
      <c r="BA32" s="14"/>
      <c r="BB32" s="14"/>
      <c r="BC32" s="199"/>
      <c r="BD32" s="199"/>
      <c r="BE32" s="14"/>
      <c r="BF32" s="14"/>
      <c r="BG32" s="14"/>
      <c r="BH32" s="189"/>
      <c r="BI32" s="189"/>
      <c r="BJ32" s="189"/>
      <c r="BK32" s="189"/>
    </row>
    <row r="33" spans="1:63" x14ac:dyDescent="0.2">
      <c r="A33" s="82"/>
      <c r="B33" s="239" t="s">
        <v>36</v>
      </c>
      <c r="C33" s="239"/>
      <c r="D33" s="239"/>
      <c r="E33" s="239"/>
      <c r="F33" s="239"/>
      <c r="G33" s="23"/>
      <c r="H33" s="239" t="s">
        <v>36</v>
      </c>
      <c r="I33" s="239"/>
      <c r="J33" s="239"/>
      <c r="K33" s="239"/>
      <c r="L33" s="239"/>
      <c r="M33" s="23"/>
      <c r="N33" s="239" t="s">
        <v>36</v>
      </c>
      <c r="O33" s="239"/>
      <c r="P33" s="239"/>
      <c r="Q33" s="239"/>
      <c r="R33" s="239"/>
      <c r="S33" s="28"/>
      <c r="T33" s="239" t="s">
        <v>36</v>
      </c>
      <c r="U33" s="239"/>
      <c r="V33" s="239"/>
      <c r="W33" s="239"/>
      <c r="X33" s="239"/>
      <c r="Y33" s="28"/>
      <c r="Z33" s="76" t="s">
        <v>36</v>
      </c>
      <c r="AA33" s="76"/>
      <c r="AB33" s="76"/>
      <c r="AC33" s="76"/>
      <c r="AD33" s="76"/>
      <c r="AE33" s="28"/>
      <c r="AF33" s="76" t="s">
        <v>36</v>
      </c>
      <c r="AG33" s="76"/>
      <c r="AH33" s="76"/>
      <c r="AI33" s="76"/>
      <c r="AJ33" s="76"/>
      <c r="AK33" s="28"/>
      <c r="AL33" s="76" t="s">
        <v>36</v>
      </c>
      <c r="AM33" s="76"/>
      <c r="AN33" s="76"/>
      <c r="AO33" s="76"/>
      <c r="AP33" s="76"/>
      <c r="AQ33" s="28"/>
      <c r="AR33" s="76"/>
      <c r="AS33" s="76"/>
      <c r="AT33" s="76"/>
      <c r="AU33" s="76"/>
      <c r="AV33" s="76"/>
      <c r="AW33" s="160"/>
      <c r="AX33" s="160"/>
      <c r="AY33" s="204"/>
      <c r="AZ33" s="206"/>
      <c r="BA33" s="206"/>
      <c r="BB33" s="210"/>
      <c r="BC33" s="204"/>
      <c r="BD33" s="204"/>
      <c r="BE33" s="225"/>
      <c r="BF33" s="225"/>
      <c r="BG33" s="227"/>
      <c r="BH33" s="190"/>
      <c r="BI33" s="190"/>
      <c r="BJ33" s="190"/>
      <c r="BK33" s="190"/>
    </row>
    <row r="34" spans="1:63" x14ac:dyDescent="0.2">
      <c r="A34" s="8" t="s">
        <v>23</v>
      </c>
      <c r="B34" s="23"/>
      <c r="C34" s="23"/>
      <c r="D34" s="23"/>
      <c r="E34" s="23"/>
      <c r="F34" s="23"/>
      <c r="G34" s="23"/>
      <c r="H34" s="8"/>
      <c r="I34" s="8"/>
      <c r="J34" s="8"/>
      <c r="K34" s="8"/>
      <c r="L34" s="8"/>
      <c r="M34" s="23"/>
      <c r="N34" s="8"/>
      <c r="O34" s="8"/>
      <c r="P34" s="8"/>
      <c r="Q34" s="83"/>
      <c r="R34" s="24"/>
      <c r="S34" s="28"/>
      <c r="T34" s="8"/>
      <c r="U34" s="8"/>
      <c r="V34" s="8"/>
      <c r="W34" s="8"/>
      <c r="X34" s="24"/>
      <c r="Y34" s="28"/>
      <c r="Z34" s="8"/>
      <c r="AA34" s="8"/>
      <c r="AB34" s="8"/>
      <c r="AC34" s="8"/>
      <c r="AD34" s="8"/>
      <c r="AE34" s="28"/>
      <c r="AF34" s="8"/>
      <c r="AG34" s="8"/>
      <c r="AH34" s="8"/>
      <c r="AI34" s="8"/>
      <c r="AJ34" s="8"/>
      <c r="AK34" s="28"/>
      <c r="AL34" s="8"/>
      <c r="AM34" s="8"/>
      <c r="AN34" s="8"/>
      <c r="AO34" s="8"/>
      <c r="AP34" s="8"/>
      <c r="AQ34" s="28"/>
      <c r="AR34" s="8"/>
      <c r="AS34" s="8"/>
      <c r="AT34" s="8"/>
      <c r="AU34" s="8"/>
      <c r="AV34" s="8"/>
      <c r="AW34" s="8"/>
      <c r="AX34" s="8"/>
      <c r="AY34" s="200"/>
      <c r="AZ34" s="8"/>
      <c r="BA34" s="8"/>
      <c r="BB34" s="8"/>
      <c r="BC34" s="200"/>
      <c r="BD34" s="200"/>
      <c r="BE34" s="8"/>
      <c r="BF34" s="8"/>
      <c r="BG34" s="8"/>
      <c r="BH34" s="191"/>
      <c r="BI34" s="191"/>
      <c r="BJ34" s="191"/>
      <c r="BK34" s="192"/>
    </row>
    <row r="35" spans="1:63" x14ac:dyDescent="0.2">
      <c r="A35" s="3" t="s">
        <v>12</v>
      </c>
      <c r="B35" s="87">
        <f>SUM(B36:B39)</f>
        <v>611061</v>
      </c>
      <c r="C35" s="87">
        <f>SUM(C36:C39)</f>
        <v>307005</v>
      </c>
      <c r="D35" s="87">
        <f>SUM(D36:D39)</f>
        <v>421984</v>
      </c>
      <c r="E35" s="87">
        <f>SUM(E36:E39)</f>
        <v>453733</v>
      </c>
      <c r="F35" s="27">
        <f>SUM(F36:F39)</f>
        <v>1793783</v>
      </c>
      <c r="G35" s="10"/>
      <c r="H35" s="10">
        <f>SUM(H36:H39)</f>
        <v>859199</v>
      </c>
      <c r="I35" s="10">
        <f>SUM(I36:I39)</f>
        <v>492726</v>
      </c>
      <c r="J35" s="10">
        <v>555397</v>
      </c>
      <c r="K35" s="10">
        <f>SUM(K36:K39)</f>
        <v>589289</v>
      </c>
      <c r="L35" s="27">
        <f>SUM(L36:L39)</f>
        <v>2496611</v>
      </c>
      <c r="M35" s="10"/>
      <c r="N35" s="10">
        <f>SUM(N36:N39)</f>
        <v>867341</v>
      </c>
      <c r="O35" s="10">
        <v>518630</v>
      </c>
      <c r="P35" s="86">
        <v>410159</v>
      </c>
      <c r="Q35" s="81">
        <f>SUM(Q36:Q39)</f>
        <v>440358</v>
      </c>
      <c r="R35" s="24">
        <f>+SUM(N35:Q35)</f>
        <v>2236488</v>
      </c>
      <c r="S35" s="28"/>
      <c r="T35" s="79">
        <f>+SUM(T36:T39)</f>
        <v>643185</v>
      </c>
      <c r="U35" s="79">
        <f>+SUM(U36:U39)</f>
        <v>507917</v>
      </c>
      <c r="V35" s="79">
        <f>+SUM(V36:V39)</f>
        <v>475346</v>
      </c>
      <c r="W35" s="79">
        <f>+SUM(W36:W39)</f>
        <v>486204</v>
      </c>
      <c r="X35" s="24">
        <f>+SUM(T35:W35)</f>
        <v>2112652</v>
      </c>
      <c r="Y35" s="28"/>
      <c r="Z35" s="79">
        <f>+SUM(Z36:Z39)</f>
        <v>687490</v>
      </c>
      <c r="AA35" s="79">
        <v>478567</v>
      </c>
      <c r="AB35" s="79">
        <f>+AB36+AB37+AB38+AB39</f>
        <v>468859</v>
      </c>
      <c r="AC35" s="79">
        <f>+AC36+AC37+AC38+AC39</f>
        <v>430064</v>
      </c>
      <c r="AD35" s="24">
        <f>+AD36+AD37+AD38+AD39</f>
        <v>2064980</v>
      </c>
      <c r="AE35" s="28"/>
      <c r="AF35" s="79">
        <v>660399</v>
      </c>
      <c r="AG35" s="79">
        <v>570840</v>
      </c>
      <c r="AH35" s="79">
        <f>SUM(AH36:AH39)</f>
        <v>675684</v>
      </c>
      <c r="AI35" s="79">
        <f>SUM(AI36:AI39)</f>
        <v>675684</v>
      </c>
      <c r="AJ35" s="24">
        <f>SUM(AJ36:AJ39)</f>
        <v>2569481</v>
      </c>
      <c r="AK35" s="28"/>
      <c r="AL35" s="79">
        <v>1070286</v>
      </c>
      <c r="AM35" s="79">
        <f>SUM(AM36:AM39)</f>
        <v>834708</v>
      </c>
      <c r="AN35" s="79">
        <f>SUM(AN36:AN39)</f>
        <v>836307</v>
      </c>
      <c r="AO35" s="79">
        <f>SUM(AO36:AO39)</f>
        <v>845138</v>
      </c>
      <c r="AP35" s="24">
        <f>SUM(AP36:AP39)</f>
        <v>3586439</v>
      </c>
      <c r="AQ35" s="28"/>
      <c r="AR35" s="79">
        <f>SUM(AR36:AR39)</f>
        <v>1277970</v>
      </c>
      <c r="AS35" s="79">
        <f>SUM(AS36:AS39)</f>
        <v>972086</v>
      </c>
      <c r="AT35" s="79">
        <f>SUM(AT36:AT39)</f>
        <v>1039535</v>
      </c>
      <c r="AU35" s="79">
        <f>+AU36+AU37+AU38+AU39</f>
        <v>1083660</v>
      </c>
      <c r="AV35" s="24">
        <f>+AV36+AV37+AV38+AV39</f>
        <v>4373251</v>
      </c>
      <c r="AW35" s="79">
        <v>1461064</v>
      </c>
      <c r="AX35" s="79">
        <v>1241463</v>
      </c>
      <c r="AY35" s="201">
        <v>1177441</v>
      </c>
      <c r="AZ35" s="79">
        <v>870207</v>
      </c>
      <c r="BA35" s="24">
        <f>+BA36+BA37+BA38+BA39</f>
        <v>4750175</v>
      </c>
      <c r="BB35" s="79">
        <v>1276457</v>
      </c>
      <c r="BC35" s="201">
        <v>1026680</v>
      </c>
      <c r="BD35" s="201">
        <v>967219</v>
      </c>
      <c r="BE35" s="79">
        <v>975492</v>
      </c>
      <c r="BF35" s="24">
        <f>+BF36+BF37+BF38+BF39</f>
        <v>4245848</v>
      </c>
      <c r="BG35" s="79">
        <v>1001880</v>
      </c>
      <c r="BH35" s="187" t="s">
        <v>124</v>
      </c>
      <c r="BI35" s="187" t="s">
        <v>124</v>
      </c>
      <c r="BJ35" s="187" t="s">
        <v>124</v>
      </c>
      <c r="BK35" s="193"/>
    </row>
    <row r="36" spans="1:63" x14ac:dyDescent="0.2">
      <c r="A36" s="3" t="s">
        <v>17</v>
      </c>
      <c r="B36" s="14">
        <v>139792</v>
      </c>
      <c r="C36" s="14">
        <v>96308</v>
      </c>
      <c r="D36" s="14">
        <v>187070</v>
      </c>
      <c r="E36" s="14">
        <v>131063</v>
      </c>
      <c r="F36" s="28">
        <v>554233</v>
      </c>
      <c r="G36" s="10"/>
      <c r="H36" s="15">
        <v>212652</v>
      </c>
      <c r="I36" s="15">
        <v>141141</v>
      </c>
      <c r="J36" s="15">
        <v>211651</v>
      </c>
      <c r="K36" s="15">
        <v>206824</v>
      </c>
      <c r="L36" s="28">
        <v>772268</v>
      </c>
      <c r="M36" s="10"/>
      <c r="N36" s="15">
        <v>223082</v>
      </c>
      <c r="O36" s="15">
        <v>129403</v>
      </c>
      <c r="P36" s="84">
        <v>118878</v>
      </c>
      <c r="Q36" s="14">
        <v>144473</v>
      </c>
      <c r="R36" s="24">
        <f>+SUM(N36:Q36)</f>
        <v>615836</v>
      </c>
      <c r="S36" s="83"/>
      <c r="T36" s="15">
        <v>186727</v>
      </c>
      <c r="U36" s="15">
        <v>97415</v>
      </c>
      <c r="V36" s="15">
        <v>92832</v>
      </c>
      <c r="W36" s="15">
        <v>129911</v>
      </c>
      <c r="X36" s="24">
        <f>+SUM(T36:W36)</f>
        <v>506885</v>
      </c>
      <c r="Y36" s="83"/>
      <c r="Z36" s="15">
        <v>113665</v>
      </c>
      <c r="AA36" s="15">
        <v>84633</v>
      </c>
      <c r="AB36" s="15">
        <v>85717</v>
      </c>
      <c r="AC36" s="15">
        <v>74514</v>
      </c>
      <c r="AD36" s="24">
        <v>358529</v>
      </c>
      <c r="AE36" s="83"/>
      <c r="AF36" s="15">
        <v>91087</v>
      </c>
      <c r="AG36" s="15">
        <v>80501</v>
      </c>
      <c r="AH36" s="15">
        <v>103874</v>
      </c>
      <c r="AI36" s="15">
        <v>103874</v>
      </c>
      <c r="AJ36" s="24">
        <v>389040</v>
      </c>
      <c r="AK36" s="83"/>
      <c r="AL36" s="15">
        <v>362601</v>
      </c>
      <c r="AM36" s="15">
        <v>218543</v>
      </c>
      <c r="AN36" s="15">
        <v>254275</v>
      </c>
      <c r="AO36" s="15">
        <v>193833</v>
      </c>
      <c r="AP36" s="24">
        <v>1029252</v>
      </c>
      <c r="AQ36" s="83"/>
      <c r="AR36" s="15">
        <v>234135</v>
      </c>
      <c r="AS36" s="15">
        <v>156575</v>
      </c>
      <c r="AT36" s="15">
        <v>227457</v>
      </c>
      <c r="AU36" s="15">
        <v>251206</v>
      </c>
      <c r="AV36" s="24">
        <f>SUM(AR36:AU36)</f>
        <v>869373</v>
      </c>
      <c r="AW36" s="15">
        <v>319052</v>
      </c>
      <c r="AX36" s="15">
        <v>260005</v>
      </c>
      <c r="AY36" s="194">
        <v>283920</v>
      </c>
      <c r="AZ36" s="15">
        <v>222697</v>
      </c>
      <c r="BA36" s="24">
        <f>SUM(AW36:AZ36)</f>
        <v>1085674</v>
      </c>
      <c r="BB36" s="15">
        <v>328763</v>
      </c>
      <c r="BC36" s="194">
        <v>263401</v>
      </c>
      <c r="BD36" s="194">
        <v>305263</v>
      </c>
      <c r="BE36" s="15">
        <v>284626</v>
      </c>
      <c r="BF36" s="24">
        <f>SUM(BB36:BE36)</f>
        <v>1182053</v>
      </c>
      <c r="BG36" s="15">
        <v>328819</v>
      </c>
      <c r="BH36" s="187" t="s">
        <v>124</v>
      </c>
      <c r="BI36" s="187" t="s">
        <v>124</v>
      </c>
      <c r="BJ36" s="187" t="s">
        <v>124</v>
      </c>
      <c r="BK36" s="193"/>
    </row>
    <row r="37" spans="1:63" x14ac:dyDescent="0.2">
      <c r="A37" s="3" t="s">
        <v>18</v>
      </c>
      <c r="B37" s="14">
        <v>153281</v>
      </c>
      <c r="C37" s="14">
        <v>67074</v>
      </c>
      <c r="D37" s="14">
        <v>126582</v>
      </c>
      <c r="E37" s="14">
        <v>116741</v>
      </c>
      <c r="F37" s="28">
        <v>463678</v>
      </c>
      <c r="G37" s="10"/>
      <c r="H37" s="15">
        <v>62590</v>
      </c>
      <c r="I37" s="15">
        <v>84924</v>
      </c>
      <c r="J37" s="15">
        <v>80221</v>
      </c>
      <c r="K37" s="15">
        <v>120995</v>
      </c>
      <c r="L37" s="28">
        <v>348730</v>
      </c>
      <c r="M37" s="10"/>
      <c r="N37" s="15">
        <v>213721</v>
      </c>
      <c r="O37" s="15">
        <v>121308</v>
      </c>
      <c r="P37" s="84">
        <v>108259</v>
      </c>
      <c r="Q37" s="14">
        <v>88145</v>
      </c>
      <c r="R37" s="24">
        <f>+SUM(N37:Q37)</f>
        <v>531433</v>
      </c>
      <c r="S37" s="83"/>
      <c r="T37" s="15">
        <v>176986</v>
      </c>
      <c r="U37" s="15">
        <v>104715</v>
      </c>
      <c r="V37" s="15">
        <v>99002</v>
      </c>
      <c r="W37" s="15">
        <v>82924</v>
      </c>
      <c r="X37" s="24">
        <f>+SUM(T37:W37)</f>
        <v>463627</v>
      </c>
      <c r="Y37" s="83"/>
      <c r="Z37" s="15">
        <v>159839</v>
      </c>
      <c r="AA37" s="15">
        <v>101860</v>
      </c>
      <c r="AB37" s="15">
        <v>109802</v>
      </c>
      <c r="AC37" s="15">
        <v>91979</v>
      </c>
      <c r="AD37" s="24">
        <v>463480</v>
      </c>
      <c r="AE37" s="83"/>
      <c r="AF37" s="15">
        <v>136881</v>
      </c>
      <c r="AG37" s="15">
        <v>117020</v>
      </c>
      <c r="AH37" s="15">
        <v>159581</v>
      </c>
      <c r="AI37" s="15">
        <v>159581</v>
      </c>
      <c r="AJ37" s="24">
        <v>567926</v>
      </c>
      <c r="AK37" s="83"/>
      <c r="AL37" s="15">
        <v>158666</v>
      </c>
      <c r="AM37" s="15">
        <v>158278</v>
      </c>
      <c r="AN37" s="15">
        <v>196638</v>
      </c>
      <c r="AO37" s="15">
        <v>243948</v>
      </c>
      <c r="AP37" s="24">
        <v>757530</v>
      </c>
      <c r="AQ37" s="83"/>
      <c r="AR37" s="15">
        <v>251071</v>
      </c>
      <c r="AS37" s="15">
        <v>155180</v>
      </c>
      <c r="AT37" s="15">
        <v>172160</v>
      </c>
      <c r="AU37" s="15">
        <v>171153</v>
      </c>
      <c r="AV37" s="24">
        <f>SUM(AR37:AU37)</f>
        <v>749564</v>
      </c>
      <c r="AW37" s="15">
        <v>231991</v>
      </c>
      <c r="AX37" s="15">
        <v>226952</v>
      </c>
      <c r="AY37" s="194">
        <v>232145</v>
      </c>
      <c r="AZ37" s="15">
        <v>212551</v>
      </c>
      <c r="BA37" s="24">
        <f>SUM(AW37:AZ37)</f>
        <v>903639</v>
      </c>
      <c r="BB37" s="15">
        <v>279710</v>
      </c>
      <c r="BC37" s="194">
        <v>219325</v>
      </c>
      <c r="BD37" s="194">
        <v>154023</v>
      </c>
      <c r="BE37" s="15">
        <v>222076</v>
      </c>
      <c r="BF37" s="24">
        <f>SUM(BB37:BE37)</f>
        <v>875134</v>
      </c>
      <c r="BG37" s="15">
        <v>160069</v>
      </c>
      <c r="BH37" s="187" t="s">
        <v>124</v>
      </c>
      <c r="BI37" s="187" t="s">
        <v>124</v>
      </c>
      <c r="BJ37" s="187" t="s">
        <v>124</v>
      </c>
      <c r="BK37" s="193"/>
    </row>
    <row r="38" spans="1:63" x14ac:dyDescent="0.2">
      <c r="A38" s="3" t="s">
        <v>19</v>
      </c>
      <c r="B38" s="14">
        <v>208462</v>
      </c>
      <c r="C38" s="14">
        <v>125347</v>
      </c>
      <c r="D38" s="14">
        <v>82154</v>
      </c>
      <c r="E38" s="14">
        <v>178868</v>
      </c>
      <c r="F38" s="28">
        <v>594831</v>
      </c>
      <c r="G38" s="10"/>
      <c r="H38" s="15">
        <v>500110</v>
      </c>
      <c r="I38" s="15">
        <v>244601</v>
      </c>
      <c r="J38" s="15">
        <v>213413</v>
      </c>
      <c r="K38" s="15">
        <v>208711</v>
      </c>
      <c r="L38" s="28">
        <v>1166835</v>
      </c>
      <c r="M38" s="10"/>
      <c r="N38" s="15">
        <v>361235</v>
      </c>
      <c r="O38" s="15">
        <v>232978</v>
      </c>
      <c r="P38" s="84">
        <v>165273</v>
      </c>
      <c r="Q38" s="14">
        <v>142704</v>
      </c>
      <c r="R38" s="24">
        <f>+SUM(N38:Q38)</f>
        <v>902190</v>
      </c>
      <c r="S38" s="85"/>
      <c r="T38" s="15">
        <v>258548</v>
      </c>
      <c r="U38" s="15">
        <v>249389</v>
      </c>
      <c r="V38" s="15">
        <v>220624</v>
      </c>
      <c r="W38" s="15">
        <v>242438</v>
      </c>
      <c r="X38" s="24">
        <f>+SUM(T38:W38)</f>
        <v>970999</v>
      </c>
      <c r="Y38" s="85"/>
      <c r="Z38" s="15">
        <v>350491</v>
      </c>
      <c r="AA38" s="15">
        <v>242760</v>
      </c>
      <c r="AB38" s="15">
        <v>204101</v>
      </c>
      <c r="AC38" s="15">
        <v>217680</v>
      </c>
      <c r="AD38" s="24">
        <v>1015032</v>
      </c>
      <c r="AE38" s="85"/>
      <c r="AF38" s="15">
        <v>301605</v>
      </c>
      <c r="AG38" s="15">
        <v>326969</v>
      </c>
      <c r="AH38" s="15">
        <v>324317</v>
      </c>
      <c r="AI38" s="15">
        <v>324317</v>
      </c>
      <c r="AJ38" s="24">
        <v>1264510</v>
      </c>
      <c r="AK38" s="85"/>
      <c r="AL38" s="15">
        <v>328196</v>
      </c>
      <c r="AM38" s="15">
        <v>302560</v>
      </c>
      <c r="AN38" s="15">
        <v>264670</v>
      </c>
      <c r="AO38" s="15">
        <v>340906</v>
      </c>
      <c r="AP38" s="24">
        <v>1236332</v>
      </c>
      <c r="AQ38" s="85"/>
      <c r="AR38" s="15">
        <v>556319</v>
      </c>
      <c r="AS38" s="15">
        <v>470184</v>
      </c>
      <c r="AT38" s="15">
        <v>449682</v>
      </c>
      <c r="AU38" s="15">
        <v>465059</v>
      </c>
      <c r="AV38" s="24">
        <f>SUM(AR38:AU38)</f>
        <v>1941244</v>
      </c>
      <c r="AW38" s="15">
        <v>664186</v>
      </c>
      <c r="AX38" s="15">
        <v>513800</v>
      </c>
      <c r="AY38" s="194">
        <v>348787</v>
      </c>
      <c r="AZ38" s="15">
        <v>257082</v>
      </c>
      <c r="BA38" s="24">
        <f>SUM(AW38:AZ38)</f>
        <v>1783855</v>
      </c>
      <c r="BB38" s="15">
        <v>414569</v>
      </c>
      <c r="BC38" s="194">
        <v>300297</v>
      </c>
      <c r="BD38" s="194">
        <v>325710</v>
      </c>
      <c r="BE38" s="15">
        <v>285578</v>
      </c>
      <c r="BF38" s="24">
        <f>SUM(BB38:BE38)</f>
        <v>1326154</v>
      </c>
      <c r="BG38" s="15">
        <v>262528</v>
      </c>
      <c r="BH38" s="187" t="s">
        <v>124</v>
      </c>
      <c r="BI38" s="187" t="s">
        <v>124</v>
      </c>
      <c r="BJ38" s="187" t="s">
        <v>124</v>
      </c>
      <c r="BK38" s="193"/>
    </row>
    <row r="39" spans="1:63" ht="11.5" x14ac:dyDescent="0.2">
      <c r="A39" s="3" t="s">
        <v>27</v>
      </c>
      <c r="B39" s="14">
        <v>109526</v>
      </c>
      <c r="C39" s="14">
        <v>18276</v>
      </c>
      <c r="D39" s="14">
        <v>26178</v>
      </c>
      <c r="E39" s="14">
        <v>27061</v>
      </c>
      <c r="F39" s="28">
        <v>181041</v>
      </c>
      <c r="G39" s="10"/>
      <c r="H39" s="15">
        <v>83847</v>
      </c>
      <c r="I39" s="15">
        <v>22060</v>
      </c>
      <c r="J39" s="15">
        <v>50112</v>
      </c>
      <c r="K39" s="15">
        <v>52759</v>
      </c>
      <c r="L39" s="28">
        <v>208778</v>
      </c>
      <c r="M39" s="10"/>
      <c r="N39" s="15">
        <v>69303</v>
      </c>
      <c r="O39" s="15">
        <v>34941</v>
      </c>
      <c r="P39" s="84">
        <v>17749</v>
      </c>
      <c r="Q39" s="14">
        <v>65036</v>
      </c>
      <c r="R39" s="24">
        <f>+SUM(N39:Q39)</f>
        <v>187029</v>
      </c>
      <c r="S39" s="27"/>
      <c r="T39" s="15">
        <v>20924</v>
      </c>
      <c r="U39" s="15">
        <v>56398</v>
      </c>
      <c r="V39" s="15">
        <v>62888</v>
      </c>
      <c r="W39" s="15">
        <v>30931</v>
      </c>
      <c r="X39" s="24">
        <f>+SUM(T39:W39)</f>
        <v>171141</v>
      </c>
      <c r="Y39" s="27"/>
      <c r="Z39" s="15">
        <v>63495</v>
      </c>
      <c r="AA39" s="15">
        <v>49314</v>
      </c>
      <c r="AB39" s="15">
        <v>69239</v>
      </c>
      <c r="AC39" s="15">
        <v>45891</v>
      </c>
      <c r="AD39" s="24">
        <v>227939</v>
      </c>
      <c r="AE39" s="27"/>
      <c r="AF39" s="15">
        <v>130826</v>
      </c>
      <c r="AG39" s="15">
        <v>46350</v>
      </c>
      <c r="AH39" s="15">
        <v>87912</v>
      </c>
      <c r="AI39" s="15">
        <v>87912</v>
      </c>
      <c r="AJ39" s="24">
        <v>348005</v>
      </c>
      <c r="AK39" s="27"/>
      <c r="AL39" s="15">
        <v>220823</v>
      </c>
      <c r="AM39" s="15">
        <v>155327</v>
      </c>
      <c r="AN39" s="15">
        <v>120724</v>
      </c>
      <c r="AO39" s="15">
        <v>66451</v>
      </c>
      <c r="AP39" s="24">
        <v>563325</v>
      </c>
      <c r="AQ39" s="27"/>
      <c r="AR39" s="15">
        <v>236445</v>
      </c>
      <c r="AS39" s="15">
        <v>190147</v>
      </c>
      <c r="AT39" s="15">
        <v>190236</v>
      </c>
      <c r="AU39" s="15">
        <v>196242</v>
      </c>
      <c r="AV39" s="24">
        <f>SUM(AR39:AU39)</f>
        <v>813070</v>
      </c>
      <c r="AW39" s="15">
        <v>245835</v>
      </c>
      <c r="AX39" s="15">
        <v>240706</v>
      </c>
      <c r="AY39" s="194">
        <v>312589</v>
      </c>
      <c r="AZ39" s="15">
        <v>177877</v>
      </c>
      <c r="BA39" s="24">
        <f>SUM(AW39:AZ39)</f>
        <v>977007</v>
      </c>
      <c r="BB39" s="15">
        <v>253415</v>
      </c>
      <c r="BC39" s="194">
        <v>243657</v>
      </c>
      <c r="BD39" s="194">
        <v>182223</v>
      </c>
      <c r="BE39" s="15">
        <v>183212</v>
      </c>
      <c r="BF39" s="24">
        <f>SUM(BB39:BE39)</f>
        <v>862507</v>
      </c>
      <c r="BG39" s="15">
        <v>250464</v>
      </c>
      <c r="BH39" s="187" t="s">
        <v>124</v>
      </c>
      <c r="BI39" s="187" t="s">
        <v>124</v>
      </c>
      <c r="BJ39" s="187" t="s">
        <v>124</v>
      </c>
      <c r="BK39" s="193"/>
    </row>
    <row r="40" spans="1:63" x14ac:dyDescent="0.2">
      <c r="A40" s="3"/>
      <c r="B40" s="14"/>
      <c r="C40" s="14"/>
      <c r="D40" s="14"/>
      <c r="E40" s="14"/>
      <c r="F40" s="83"/>
      <c r="G40" s="6"/>
      <c r="H40" s="16"/>
      <c r="I40" s="16"/>
      <c r="J40" s="16"/>
      <c r="K40" s="16"/>
      <c r="L40" s="83"/>
      <c r="M40" s="6"/>
      <c r="N40" s="15"/>
      <c r="O40" s="15"/>
      <c r="P40" s="15"/>
      <c r="Q40" s="83"/>
      <c r="R40" s="24"/>
      <c r="S40" s="28"/>
      <c r="T40" s="16"/>
      <c r="U40" s="16"/>
      <c r="V40" s="16"/>
      <c r="W40" s="16"/>
      <c r="X40" s="24"/>
      <c r="Y40" s="28"/>
      <c r="Z40" s="16"/>
      <c r="AA40" s="16"/>
      <c r="AB40" s="16"/>
      <c r="AC40" s="16"/>
      <c r="AD40" s="16"/>
      <c r="AE40" s="28"/>
      <c r="AF40" s="16"/>
      <c r="AG40" s="16"/>
      <c r="AH40" s="16"/>
      <c r="AI40" s="16"/>
      <c r="AJ40" s="16"/>
      <c r="AK40" s="28"/>
      <c r="AL40" s="16"/>
      <c r="AM40" s="16"/>
      <c r="AN40" s="16"/>
      <c r="AO40" s="16"/>
      <c r="AP40" s="16"/>
      <c r="AQ40" s="28"/>
      <c r="AR40" s="16"/>
      <c r="AS40" s="16"/>
      <c r="AT40" s="16"/>
      <c r="AU40" s="16"/>
      <c r="AV40" s="6"/>
      <c r="AW40" s="16"/>
      <c r="AX40" s="16"/>
      <c r="AY40" s="202"/>
      <c r="AZ40" s="16"/>
      <c r="BA40" s="6"/>
      <c r="BB40" s="16"/>
      <c r="BC40" s="202"/>
      <c r="BD40" s="202"/>
      <c r="BE40" s="16"/>
      <c r="BF40" s="6"/>
      <c r="BG40" s="16"/>
      <c r="BH40" s="187" t="s">
        <v>124</v>
      </c>
      <c r="BI40" s="187" t="s">
        <v>124</v>
      </c>
      <c r="BJ40" s="187" t="s">
        <v>124</v>
      </c>
      <c r="BK40" s="189"/>
    </row>
    <row r="41" spans="1:63" x14ac:dyDescent="0.2">
      <c r="A41" s="8"/>
      <c r="B41" s="14"/>
      <c r="C41" s="14"/>
      <c r="D41" s="14"/>
      <c r="E41" s="14"/>
      <c r="F41" s="83"/>
      <c r="G41" s="6"/>
      <c r="H41" s="16"/>
      <c r="I41" s="16"/>
      <c r="J41" s="16"/>
      <c r="K41" s="16"/>
      <c r="L41" s="83"/>
      <c r="M41" s="6"/>
      <c r="N41" s="83"/>
      <c r="O41" s="83"/>
      <c r="P41" s="83"/>
      <c r="Q41" s="83"/>
      <c r="R41" s="24"/>
      <c r="S41" s="28"/>
      <c r="T41" s="16"/>
      <c r="U41" s="16"/>
      <c r="V41" s="16"/>
      <c r="W41" s="16"/>
      <c r="X41" s="24"/>
      <c r="Y41" s="28"/>
      <c r="Z41" s="16"/>
      <c r="AA41" s="16"/>
      <c r="AB41" s="16"/>
      <c r="AC41" s="16"/>
      <c r="AD41" s="16"/>
      <c r="AE41" s="28"/>
      <c r="AF41" s="16"/>
      <c r="AG41" s="16"/>
      <c r="AH41" s="16"/>
      <c r="AI41" s="16"/>
      <c r="AJ41" s="16"/>
      <c r="AK41" s="28"/>
      <c r="AL41" s="16"/>
      <c r="AM41" s="16"/>
      <c r="AN41" s="16"/>
      <c r="AO41" s="16"/>
      <c r="AP41" s="16"/>
      <c r="AQ41" s="28"/>
      <c r="AR41" s="16"/>
      <c r="AS41" s="16"/>
      <c r="AT41" s="16"/>
      <c r="AU41" s="16"/>
      <c r="AV41" s="6"/>
      <c r="AW41" s="16"/>
      <c r="AX41" s="16"/>
      <c r="AY41" s="202"/>
      <c r="AZ41" s="16"/>
      <c r="BA41" s="6"/>
      <c r="BB41" s="16"/>
      <c r="BC41" s="202"/>
      <c r="BD41" s="202"/>
      <c r="BE41" s="16"/>
      <c r="BF41" s="6"/>
      <c r="BG41" s="16"/>
      <c r="BH41" s="189"/>
      <c r="BI41" s="189"/>
      <c r="BJ41" s="189"/>
      <c r="BK41" s="189"/>
    </row>
    <row r="42" spans="1:63" x14ac:dyDescent="0.2">
      <c r="A42" s="82"/>
      <c r="B42" s="239" t="s">
        <v>24</v>
      </c>
      <c r="C42" s="239"/>
      <c r="D42" s="239"/>
      <c r="E42" s="239"/>
      <c r="F42" s="239"/>
      <c r="G42" s="23"/>
      <c r="H42" s="239" t="s">
        <v>24</v>
      </c>
      <c r="I42" s="239"/>
      <c r="J42" s="239"/>
      <c r="K42" s="239"/>
      <c r="L42" s="239"/>
      <c r="M42" s="23"/>
      <c r="N42" s="239" t="s">
        <v>24</v>
      </c>
      <c r="O42" s="239"/>
      <c r="P42" s="239"/>
      <c r="Q42" s="239"/>
      <c r="R42" s="239"/>
      <c r="S42" s="28"/>
      <c r="T42" s="239" t="s">
        <v>24</v>
      </c>
      <c r="U42" s="239"/>
      <c r="V42" s="239"/>
      <c r="W42" s="239"/>
      <c r="X42" s="239"/>
      <c r="Y42" s="28"/>
      <c r="Z42" s="51" t="s">
        <v>24</v>
      </c>
      <c r="AA42" s="76"/>
      <c r="AB42" s="76"/>
      <c r="AC42" s="76"/>
      <c r="AD42" s="76"/>
      <c r="AE42" s="28"/>
      <c r="AF42" s="51" t="s">
        <v>24</v>
      </c>
      <c r="AG42" s="51"/>
      <c r="AH42" s="51"/>
      <c r="AI42" s="51"/>
      <c r="AJ42" s="51"/>
      <c r="AK42" s="28"/>
      <c r="AL42" s="51" t="s">
        <v>24</v>
      </c>
      <c r="AM42" s="51"/>
      <c r="AN42" s="51"/>
      <c r="AO42" s="51"/>
      <c r="AP42" s="51"/>
      <c r="AQ42" s="28"/>
      <c r="AR42" s="51"/>
      <c r="AS42" s="51"/>
      <c r="AT42" s="51"/>
      <c r="AU42" s="51" t="s">
        <v>24</v>
      </c>
      <c r="AV42" s="51"/>
      <c r="AW42" s="51"/>
      <c r="AX42" s="51"/>
      <c r="AY42" s="186"/>
      <c r="AZ42" s="51"/>
      <c r="BA42" s="51"/>
      <c r="BB42" s="51"/>
      <c r="BC42" s="186"/>
      <c r="BD42" s="186"/>
      <c r="BE42" s="51"/>
      <c r="BF42" s="51"/>
      <c r="BG42" s="51"/>
      <c r="BH42" s="186"/>
      <c r="BI42" s="186"/>
      <c r="BJ42" s="186"/>
      <c r="BK42" s="186"/>
    </row>
    <row r="43" spans="1:63" ht="11.5" x14ac:dyDescent="0.2">
      <c r="A43" s="8" t="s">
        <v>28</v>
      </c>
      <c r="B43" s="23"/>
      <c r="C43" s="23"/>
      <c r="D43" s="23"/>
      <c r="E43" s="23"/>
      <c r="F43" s="23"/>
      <c r="G43" s="23"/>
      <c r="H43" s="8"/>
      <c r="I43" s="8"/>
      <c r="J43" s="8"/>
      <c r="K43" s="8"/>
      <c r="L43" s="8"/>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3"/>
      <c r="AW43" s="23"/>
      <c r="AX43" s="23"/>
      <c r="AY43" s="198"/>
      <c r="AZ43" s="23"/>
      <c r="BA43" s="3"/>
      <c r="BB43" s="23"/>
      <c r="BC43" s="198"/>
      <c r="BD43" s="198"/>
      <c r="BE43" s="23"/>
      <c r="BF43" s="3"/>
      <c r="BG43" s="23"/>
      <c r="BH43" s="191"/>
      <c r="BI43" s="191"/>
      <c r="BJ43" s="191"/>
      <c r="BK43" s="192"/>
    </row>
    <row r="44" spans="1:63" s="78" customFormat="1" x14ac:dyDescent="0.2">
      <c r="A44" s="8" t="s">
        <v>12</v>
      </c>
      <c r="B44" s="81">
        <f>SUM(B45:B48)</f>
        <v>49875185.289999999</v>
      </c>
      <c r="C44" s="81">
        <f>SUM(C45:C48)</f>
        <v>23861120.830000002</v>
      </c>
      <c r="D44" s="81">
        <f>SUM(D45:D48)</f>
        <v>29789506.070000004</v>
      </c>
      <c r="E44" s="81">
        <f>SUM(E45:E48)</f>
        <v>47112871.159999996</v>
      </c>
      <c r="F44" s="27">
        <f>SUM(F45:F48)</f>
        <v>150638683.38</v>
      </c>
      <c r="G44" s="80"/>
      <c r="H44" s="79">
        <f>SUM(H45:H48)</f>
        <v>73453072.74000001</v>
      </c>
      <c r="I44" s="79">
        <f>SUM(I45:I48)</f>
        <v>45329217.230000004</v>
      </c>
      <c r="J44" s="79">
        <f>SUM(J45:J48)</f>
        <v>42479126.619999997</v>
      </c>
      <c r="K44" s="79">
        <f>SUM(K45:K48)</f>
        <v>54755580.009999998</v>
      </c>
      <c r="L44" s="27">
        <f>SUM(L45:L48)</f>
        <v>216016996.60999998</v>
      </c>
      <c r="M44" s="80"/>
      <c r="N44" s="81">
        <f>+SUM(N45:N48)</f>
        <v>88386082.379999995</v>
      </c>
      <c r="O44" s="81">
        <v>52378632</v>
      </c>
      <c r="P44" s="81">
        <v>40823755</v>
      </c>
      <c r="Q44" s="81">
        <f>SUM(Q45:Q48)</f>
        <v>39614345</v>
      </c>
      <c r="R44" s="27">
        <f>+SUM(N44:Q44)</f>
        <v>221202814.38</v>
      </c>
      <c r="S44" s="80"/>
      <c r="T44" s="81">
        <f>+SUM(T45:T48)</f>
        <v>64931646</v>
      </c>
      <c r="U44" s="81">
        <f>+SUM(U45:U48)</f>
        <v>58265934</v>
      </c>
      <c r="V44" s="81">
        <f>+SUM(V45:V48)</f>
        <v>44927160</v>
      </c>
      <c r="W44" s="81">
        <f>+SUM(W45:W48)</f>
        <v>50476041</v>
      </c>
      <c r="X44" s="27">
        <f>+SUM(T44:W44)</f>
        <v>218600781</v>
      </c>
      <c r="Y44" s="80"/>
      <c r="Z44" s="81">
        <f>+SUM(Z45:Z48)</f>
        <v>65853187</v>
      </c>
      <c r="AA44" s="81">
        <v>52664479</v>
      </c>
      <c r="AB44" s="81">
        <f>+AB45+AB46+AB47+AB48</f>
        <v>46768323</v>
      </c>
      <c r="AC44" s="81">
        <f>+AC45+AC46+AC47+AC48</f>
        <v>50304754</v>
      </c>
      <c r="AD44" s="27">
        <f>+AD45+AD46+AD47+AD48</f>
        <v>215590744</v>
      </c>
      <c r="AE44" s="80"/>
      <c r="AF44" s="81">
        <v>69674831</v>
      </c>
      <c r="AG44" s="81">
        <v>66606522</v>
      </c>
      <c r="AH44" s="79">
        <f>SUM(AH45:AH48)</f>
        <v>73423421</v>
      </c>
      <c r="AI44" s="79"/>
      <c r="AJ44" s="79"/>
      <c r="AK44" s="80"/>
      <c r="AL44" s="81">
        <v>97988533</v>
      </c>
      <c r="AM44" s="81"/>
      <c r="AN44" s="81"/>
      <c r="AO44" s="79"/>
      <c r="AP44" s="79"/>
      <c r="AQ44" s="80"/>
      <c r="AR44" s="79">
        <f>SUM(AR45:AR48)</f>
        <v>107910651</v>
      </c>
      <c r="AS44" s="79">
        <f>SUM(AS45:AS48)</f>
        <v>84974159</v>
      </c>
      <c r="AT44" s="79">
        <f>SUM(AT45:AT48)</f>
        <v>97805359</v>
      </c>
      <c r="AU44" s="79">
        <f>+AU45+AU46+AU47+AU48</f>
        <v>93764042</v>
      </c>
      <c r="AV44" s="35">
        <f>+AV45+AV46+AV47+AV48</f>
        <v>384454211</v>
      </c>
      <c r="AW44" s="79">
        <v>123183513</v>
      </c>
      <c r="AX44" s="79">
        <v>99859756</v>
      </c>
      <c r="AY44" s="201">
        <v>84091431</v>
      </c>
      <c r="AZ44" s="79">
        <v>67130407</v>
      </c>
      <c r="BA44" s="35">
        <f>+BA45+BA46+BA47+BA48</f>
        <v>374265107</v>
      </c>
      <c r="BB44" s="79">
        <v>86351896</v>
      </c>
      <c r="BC44" s="201">
        <v>71648764</v>
      </c>
      <c r="BD44" s="201">
        <v>67408170</v>
      </c>
      <c r="BE44" s="79">
        <v>76554255</v>
      </c>
      <c r="BF44" s="35">
        <f>+BF45+BF46+BF47+BF48</f>
        <v>301963085</v>
      </c>
      <c r="BG44" s="79">
        <v>66621191</v>
      </c>
      <c r="BH44" s="187" t="s">
        <v>124</v>
      </c>
      <c r="BI44" s="187" t="s">
        <v>124</v>
      </c>
      <c r="BJ44" s="187" t="s">
        <v>124</v>
      </c>
      <c r="BK44" s="194"/>
    </row>
    <row r="45" spans="1:63" x14ac:dyDescent="0.2">
      <c r="A45" s="3" t="s">
        <v>17</v>
      </c>
      <c r="B45" s="14">
        <v>2745695.43</v>
      </c>
      <c r="C45" s="14">
        <v>1734271.43</v>
      </c>
      <c r="D45" s="14">
        <v>4199113.4400000004</v>
      </c>
      <c r="E45" s="14">
        <v>4013819.88</v>
      </c>
      <c r="F45" s="28">
        <v>12692900.18</v>
      </c>
      <c r="G45" s="15"/>
      <c r="H45" s="15">
        <v>4153570.64</v>
      </c>
      <c r="I45" s="15">
        <v>2621727.7200000002</v>
      </c>
      <c r="J45" s="15">
        <v>3962489.19</v>
      </c>
      <c r="K45" s="15">
        <v>4479723.58</v>
      </c>
      <c r="L45" s="28">
        <v>15217511.130000001</v>
      </c>
      <c r="M45" s="15"/>
      <c r="N45" s="14">
        <v>5895482.4500000002</v>
      </c>
      <c r="O45" s="14">
        <v>3539981</v>
      </c>
      <c r="P45" s="14">
        <v>2866870</v>
      </c>
      <c r="Q45" s="14">
        <v>2865883</v>
      </c>
      <c r="R45" s="28">
        <f>+SUM(N45:Q45)</f>
        <v>15168216.449999999</v>
      </c>
      <c r="S45" s="15"/>
      <c r="T45" s="14">
        <v>2982253</v>
      </c>
      <c r="U45" s="14">
        <v>2853096</v>
      </c>
      <c r="V45" s="14">
        <v>1954001</v>
      </c>
      <c r="W45" s="14">
        <v>2756428</v>
      </c>
      <c r="X45" s="28">
        <f>+SUM(T45:W45)</f>
        <v>10545778</v>
      </c>
      <c r="Y45" s="15"/>
      <c r="Z45" s="14">
        <v>2757386</v>
      </c>
      <c r="AA45" s="14">
        <v>2213353</v>
      </c>
      <c r="AB45" s="14">
        <v>2311017</v>
      </c>
      <c r="AC45" s="14">
        <v>1514882</v>
      </c>
      <c r="AD45" s="28">
        <v>8796639</v>
      </c>
      <c r="AE45" s="15"/>
      <c r="AF45" s="14">
        <v>2066142</v>
      </c>
      <c r="AG45" s="14">
        <v>2722721</v>
      </c>
      <c r="AH45" s="14">
        <v>3601822</v>
      </c>
      <c r="AI45" s="14" t="s">
        <v>55</v>
      </c>
      <c r="AJ45" s="14" t="s">
        <v>55</v>
      </c>
      <c r="AK45" s="15"/>
      <c r="AL45" s="14">
        <v>10514861</v>
      </c>
      <c r="AM45" s="14" t="s">
        <v>55</v>
      </c>
      <c r="AN45" s="14" t="s">
        <v>55</v>
      </c>
      <c r="AO45" s="14" t="s">
        <v>55</v>
      </c>
      <c r="AP45" s="14" t="s">
        <v>55</v>
      </c>
      <c r="AQ45" s="15"/>
      <c r="AR45" s="14">
        <v>7813706</v>
      </c>
      <c r="AS45" s="14">
        <v>4624416</v>
      </c>
      <c r="AT45" s="14">
        <v>9095878</v>
      </c>
      <c r="AU45" s="14">
        <v>8192564</v>
      </c>
      <c r="AV45" s="24">
        <f>SUM(AR45:AU45)</f>
        <v>29726564</v>
      </c>
      <c r="AW45" s="14">
        <v>11028919</v>
      </c>
      <c r="AX45" s="14">
        <v>8934576</v>
      </c>
      <c r="AY45" s="199">
        <v>9663481</v>
      </c>
      <c r="AZ45" s="14">
        <v>9545319</v>
      </c>
      <c r="BA45" s="24">
        <f>SUM(AW45:AZ45)</f>
        <v>39172295</v>
      </c>
      <c r="BB45" s="14">
        <v>9919649</v>
      </c>
      <c r="BC45" s="199">
        <v>9119082</v>
      </c>
      <c r="BD45" s="199">
        <v>9683207</v>
      </c>
      <c r="BE45" s="14">
        <v>9618968</v>
      </c>
      <c r="BF45" s="24">
        <f>SUM(BB45:BE45)</f>
        <v>38340906</v>
      </c>
      <c r="BG45" s="14">
        <v>13453600</v>
      </c>
      <c r="BH45" s="187" t="s">
        <v>124</v>
      </c>
      <c r="BI45" s="187" t="s">
        <v>124</v>
      </c>
      <c r="BJ45" s="187" t="s">
        <v>124</v>
      </c>
      <c r="BK45" s="194"/>
    </row>
    <row r="46" spans="1:63" x14ac:dyDescent="0.2">
      <c r="A46" s="3" t="s">
        <v>18</v>
      </c>
      <c r="B46" s="14">
        <v>17957854.140000001</v>
      </c>
      <c r="C46" s="14">
        <v>6283942.4800000004</v>
      </c>
      <c r="D46" s="14">
        <v>13800066.630000001</v>
      </c>
      <c r="E46" s="14">
        <v>16007819.199999999</v>
      </c>
      <c r="F46" s="28">
        <v>54049682.460000001</v>
      </c>
      <c r="G46" s="15"/>
      <c r="H46" s="15">
        <v>6425664.5599999996</v>
      </c>
      <c r="I46" s="15">
        <v>7794063.2699999996</v>
      </c>
      <c r="J46" s="15">
        <v>8836909.3200000003</v>
      </c>
      <c r="K46" s="15">
        <v>15616886.890000001</v>
      </c>
      <c r="L46" s="28">
        <v>38673524.039999999</v>
      </c>
      <c r="M46" s="15"/>
      <c r="N46" s="14">
        <v>25745147.66</v>
      </c>
      <c r="O46" s="14">
        <v>14569297</v>
      </c>
      <c r="P46" s="14">
        <v>13123018</v>
      </c>
      <c r="Q46" s="14">
        <v>11642140</v>
      </c>
      <c r="R46" s="28">
        <f>+SUM(N46:Q46)</f>
        <v>65079602.659999996</v>
      </c>
      <c r="S46" s="15"/>
      <c r="T46" s="14">
        <v>21878439</v>
      </c>
      <c r="U46" s="14">
        <v>13029439</v>
      </c>
      <c r="V46" s="14">
        <v>9386050</v>
      </c>
      <c r="W46" s="14">
        <v>10137634</v>
      </c>
      <c r="X46" s="28">
        <f>+SUM(T46:W46)</f>
        <v>54431562</v>
      </c>
      <c r="Y46" s="15"/>
      <c r="Z46" s="14">
        <v>15397064</v>
      </c>
      <c r="AA46" s="14">
        <v>11200060</v>
      </c>
      <c r="AB46" s="14">
        <v>11679769</v>
      </c>
      <c r="AC46" s="14">
        <v>12636753</v>
      </c>
      <c r="AD46" s="28">
        <v>50913646</v>
      </c>
      <c r="AE46" s="15"/>
      <c r="AF46" s="14">
        <v>16111685</v>
      </c>
      <c r="AG46" s="14">
        <v>12621935</v>
      </c>
      <c r="AH46" s="14">
        <v>18035536</v>
      </c>
      <c r="AI46" s="14" t="s">
        <v>55</v>
      </c>
      <c r="AJ46" s="14" t="s">
        <v>55</v>
      </c>
      <c r="AK46" s="15"/>
      <c r="AL46" s="14">
        <v>18622994</v>
      </c>
      <c r="AM46" s="14" t="s">
        <v>55</v>
      </c>
      <c r="AN46" s="14" t="s">
        <v>55</v>
      </c>
      <c r="AO46" s="14" t="s">
        <v>55</v>
      </c>
      <c r="AP46" s="14" t="s">
        <v>55</v>
      </c>
      <c r="AQ46" s="15"/>
      <c r="AR46" s="14">
        <v>21013355</v>
      </c>
      <c r="AS46" s="14">
        <v>14825747</v>
      </c>
      <c r="AT46" s="14">
        <v>18262573</v>
      </c>
      <c r="AU46" s="14">
        <v>17881633</v>
      </c>
      <c r="AV46" s="24">
        <f>SUM(AR46:AU46)</f>
        <v>71983308</v>
      </c>
      <c r="AW46" s="14">
        <v>21257711</v>
      </c>
      <c r="AX46" s="14">
        <v>18668343</v>
      </c>
      <c r="AY46" s="199">
        <v>19416236</v>
      </c>
      <c r="AZ46" s="14">
        <v>17974308</v>
      </c>
      <c r="BA46" s="24">
        <f>SUM(AW46:AZ46)</f>
        <v>77316598</v>
      </c>
      <c r="BB46" s="14">
        <v>20333812</v>
      </c>
      <c r="BC46" s="199">
        <v>18888406</v>
      </c>
      <c r="BD46" s="199">
        <v>12345565</v>
      </c>
      <c r="BE46" s="14">
        <v>21787367</v>
      </c>
      <c r="BF46" s="24">
        <f>SUM(BB46:BE46)</f>
        <v>73355150</v>
      </c>
      <c r="BG46" s="14">
        <v>13290735</v>
      </c>
      <c r="BH46" s="187" t="s">
        <v>124</v>
      </c>
      <c r="BI46" s="187" t="s">
        <v>124</v>
      </c>
      <c r="BJ46" s="187" t="s">
        <v>124</v>
      </c>
      <c r="BK46" s="194"/>
    </row>
    <row r="47" spans="1:63" x14ac:dyDescent="0.2">
      <c r="A47" s="3" t="s">
        <v>19</v>
      </c>
      <c r="B47" s="14">
        <v>23699979.039999999</v>
      </c>
      <c r="C47" s="14">
        <v>14567442.4</v>
      </c>
      <c r="D47" s="14">
        <v>11005092.74</v>
      </c>
      <c r="E47" s="14">
        <v>24584341.77</v>
      </c>
      <c r="F47" s="28">
        <v>73856855.959999993</v>
      </c>
      <c r="G47" s="15"/>
      <c r="H47" s="15">
        <v>57885509.700000003</v>
      </c>
      <c r="I47" s="15">
        <v>33459933.710000001</v>
      </c>
      <c r="J47" s="15">
        <v>27416493.309999999</v>
      </c>
      <c r="K47" s="15">
        <v>32498300.68</v>
      </c>
      <c r="L47" s="28">
        <v>151260237.41</v>
      </c>
      <c r="M47" s="15"/>
      <c r="N47" s="14">
        <v>52930451.640000001</v>
      </c>
      <c r="O47" s="14">
        <v>33293209</v>
      </c>
      <c r="P47" s="14">
        <v>24089793</v>
      </c>
      <c r="Q47" s="14">
        <v>21429535</v>
      </c>
      <c r="R47" s="28">
        <f>+SUM(N47:Q47)</f>
        <v>131742988.64</v>
      </c>
      <c r="S47" s="15"/>
      <c r="T47" s="14">
        <v>39098883</v>
      </c>
      <c r="U47" s="14">
        <v>38907592</v>
      </c>
      <c r="V47" s="14">
        <v>30424828</v>
      </c>
      <c r="W47" s="14">
        <v>35621542</v>
      </c>
      <c r="X47" s="28">
        <f>+SUM(T47:W47)</f>
        <v>144052845</v>
      </c>
      <c r="Y47" s="15"/>
      <c r="Z47" s="14">
        <v>44471268</v>
      </c>
      <c r="AA47" s="14">
        <v>36329897</v>
      </c>
      <c r="AB47" s="14">
        <v>29645138</v>
      </c>
      <c r="AC47" s="14">
        <v>34003946</v>
      </c>
      <c r="AD47" s="28">
        <v>144450250</v>
      </c>
      <c r="AE47" s="15"/>
      <c r="AF47" s="14">
        <v>45177014</v>
      </c>
      <c r="AG47" s="14">
        <v>49093925</v>
      </c>
      <c r="AH47" s="14">
        <v>46720839</v>
      </c>
      <c r="AI47" s="14" t="s">
        <v>55</v>
      </c>
      <c r="AJ47" s="14" t="s">
        <v>55</v>
      </c>
      <c r="AK47" s="15"/>
      <c r="AL47" s="14">
        <v>56373249</v>
      </c>
      <c r="AM47" s="14" t="s">
        <v>55</v>
      </c>
      <c r="AN47" s="14" t="s">
        <v>55</v>
      </c>
      <c r="AO47" s="14" t="s">
        <v>55</v>
      </c>
      <c r="AP47" s="14" t="s">
        <v>55</v>
      </c>
      <c r="AQ47" s="15"/>
      <c r="AR47" s="14">
        <v>62477516</v>
      </c>
      <c r="AS47" s="14">
        <v>51990472</v>
      </c>
      <c r="AT47" s="14">
        <v>57652497</v>
      </c>
      <c r="AU47" s="14">
        <v>55221477</v>
      </c>
      <c r="AV47" s="24">
        <f>SUM(AR47:AU47)</f>
        <v>227341962</v>
      </c>
      <c r="AW47" s="14">
        <v>75180841</v>
      </c>
      <c r="AX47" s="14">
        <v>54484922</v>
      </c>
      <c r="AY47" s="199">
        <v>34248294</v>
      </c>
      <c r="AZ47" s="14">
        <v>26181713</v>
      </c>
      <c r="BA47" s="24">
        <f>SUM(AW47:AZ47)</f>
        <v>190095770</v>
      </c>
      <c r="BB47" s="14">
        <v>40059769</v>
      </c>
      <c r="BC47" s="199">
        <v>30033310</v>
      </c>
      <c r="BD47" s="199">
        <v>35481799</v>
      </c>
      <c r="BE47" s="14">
        <v>31969114</v>
      </c>
      <c r="BF47" s="24">
        <f>SUM(BB47:BE47)</f>
        <v>137543992</v>
      </c>
      <c r="BG47" s="14">
        <v>22275849</v>
      </c>
      <c r="BH47" s="187" t="s">
        <v>124</v>
      </c>
      <c r="BI47" s="187" t="s">
        <v>124</v>
      </c>
      <c r="BJ47" s="187" t="s">
        <v>124</v>
      </c>
      <c r="BK47" s="194"/>
    </row>
    <row r="48" spans="1:63" ht="12" thickBot="1" x14ac:dyDescent="0.25">
      <c r="A48" s="29" t="s">
        <v>27</v>
      </c>
      <c r="B48" s="77">
        <v>5471656.6799999997</v>
      </c>
      <c r="C48" s="77">
        <v>1275464.52</v>
      </c>
      <c r="D48" s="77">
        <v>785233.26</v>
      </c>
      <c r="E48" s="77">
        <v>2506890.31</v>
      </c>
      <c r="F48" s="31">
        <v>10039244.779999999</v>
      </c>
      <c r="G48" s="30"/>
      <c r="H48" s="30">
        <v>4988327.84</v>
      </c>
      <c r="I48" s="30">
        <v>1453492.53</v>
      </c>
      <c r="J48" s="30">
        <v>2263234.7999999998</v>
      </c>
      <c r="K48" s="30">
        <v>2160668.86</v>
      </c>
      <c r="L48" s="31">
        <v>10865724.029999999</v>
      </c>
      <c r="M48" s="30"/>
      <c r="N48" s="77">
        <v>3815000.63</v>
      </c>
      <c r="O48" s="77">
        <v>976145</v>
      </c>
      <c r="P48" s="77">
        <v>744074</v>
      </c>
      <c r="Q48" s="77">
        <v>3676787</v>
      </c>
      <c r="R48" s="31">
        <f>+SUM(N48:Q48)</f>
        <v>9212006.629999999</v>
      </c>
      <c r="S48" s="30"/>
      <c r="T48" s="77">
        <v>972071</v>
      </c>
      <c r="U48" s="77">
        <v>3475807</v>
      </c>
      <c r="V48" s="77">
        <v>3162281</v>
      </c>
      <c r="W48" s="77">
        <v>1960437</v>
      </c>
      <c r="X48" s="31">
        <f>+SUM(T48:W48)</f>
        <v>9570596</v>
      </c>
      <c r="Y48" s="77"/>
      <c r="Z48" s="77">
        <v>3227469</v>
      </c>
      <c r="AA48" s="77">
        <v>2921169</v>
      </c>
      <c r="AB48" s="77">
        <v>3132399</v>
      </c>
      <c r="AC48" s="77">
        <v>2149173</v>
      </c>
      <c r="AD48" s="31">
        <v>11430209</v>
      </c>
      <c r="AE48" s="77"/>
      <c r="AF48" s="77">
        <v>6319990</v>
      </c>
      <c r="AG48" s="77">
        <v>2167941</v>
      </c>
      <c r="AH48" s="77">
        <v>5065224</v>
      </c>
      <c r="AI48" s="77" t="s">
        <v>55</v>
      </c>
      <c r="AJ48" s="77" t="s">
        <v>55</v>
      </c>
      <c r="AK48" s="77"/>
      <c r="AL48" s="77">
        <v>12477429</v>
      </c>
      <c r="AM48" s="77" t="s">
        <v>55</v>
      </c>
      <c r="AN48" s="77" t="s">
        <v>55</v>
      </c>
      <c r="AO48" s="77" t="s">
        <v>55</v>
      </c>
      <c r="AP48" s="77" t="s">
        <v>55</v>
      </c>
      <c r="AQ48" s="77"/>
      <c r="AR48" s="77">
        <v>16606074</v>
      </c>
      <c r="AS48" s="77">
        <v>13533524</v>
      </c>
      <c r="AT48" s="77">
        <v>12794411</v>
      </c>
      <c r="AU48" s="77">
        <v>12468368</v>
      </c>
      <c r="AV48" s="31">
        <f>SUM(AR48:AU48)</f>
        <v>55402377</v>
      </c>
      <c r="AW48" s="77">
        <v>15716042</v>
      </c>
      <c r="AX48" s="77">
        <v>17771915</v>
      </c>
      <c r="AY48" s="205">
        <v>20763420</v>
      </c>
      <c r="AZ48" s="77">
        <v>13429067</v>
      </c>
      <c r="BA48" s="31">
        <f>SUM(AW48:AZ48)</f>
        <v>67680444</v>
      </c>
      <c r="BB48" s="77">
        <v>16038666</v>
      </c>
      <c r="BC48" s="205">
        <v>13607966</v>
      </c>
      <c r="BD48" s="205">
        <v>9897599</v>
      </c>
      <c r="BE48" s="77">
        <v>13178806</v>
      </c>
      <c r="BF48" s="31">
        <f>SUM(BB48:BE48)</f>
        <v>52723037</v>
      </c>
      <c r="BG48" s="77">
        <v>17601007</v>
      </c>
      <c r="BH48" s="195" t="s">
        <v>124</v>
      </c>
      <c r="BI48" s="195" t="s">
        <v>124</v>
      </c>
      <c r="BJ48" s="195" t="s">
        <v>124</v>
      </c>
      <c r="BK48" s="195"/>
    </row>
    <row r="49" spans="1:13" x14ac:dyDescent="0.2">
      <c r="A49" s="2" t="s">
        <v>25</v>
      </c>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t="s">
        <v>26</v>
      </c>
      <c r="B51" s="1"/>
      <c r="C51" s="1"/>
      <c r="D51" s="1"/>
      <c r="E51" s="1"/>
      <c r="F51" s="1"/>
      <c r="G51" s="1"/>
      <c r="H51" s="1"/>
      <c r="I51" s="1"/>
      <c r="J51" s="1"/>
      <c r="K51" s="1"/>
      <c r="L51" s="1"/>
      <c r="M51" s="1"/>
    </row>
  </sheetData>
  <mergeCells count="20">
    <mergeCell ref="B42:F42"/>
    <mergeCell ref="H42:L42"/>
    <mergeCell ref="N42:R42"/>
    <mergeCell ref="B33:F33"/>
    <mergeCell ref="T42:X42"/>
    <mergeCell ref="H33:L33"/>
    <mergeCell ref="N33:R33"/>
    <mergeCell ref="T12:X12"/>
    <mergeCell ref="T15:X15"/>
    <mergeCell ref="A9:A11"/>
    <mergeCell ref="B12:F12"/>
    <mergeCell ref="H12:L12"/>
    <mergeCell ref="N12:R12"/>
    <mergeCell ref="B15:F15"/>
    <mergeCell ref="H15:L15"/>
    <mergeCell ref="Z15:AD15"/>
    <mergeCell ref="AF15:AJ15"/>
    <mergeCell ref="AL15:AO15"/>
    <mergeCell ref="T33:X33"/>
    <mergeCell ref="N15:R15"/>
  </mergeCells>
  <hyperlinks>
    <hyperlink ref="A5" location="Indice!A1" display="INDIC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79"/>
  <sheetViews>
    <sheetView topLeftCell="A54" workbookViewId="0">
      <selection activeCell="G76" sqref="G76"/>
    </sheetView>
  </sheetViews>
  <sheetFormatPr baseColWidth="10" defaultColWidth="11.453125" defaultRowHeight="10" x14ac:dyDescent="0.2"/>
  <cols>
    <col min="1" max="1" width="14.26953125" style="20" customWidth="1"/>
    <col min="2" max="2" width="17.81640625" style="20" customWidth="1"/>
    <col min="3" max="3" width="17.453125" style="20" customWidth="1"/>
    <col min="4" max="4" width="12.7265625" style="20" customWidth="1"/>
    <col min="5" max="16384" width="11.453125" style="20"/>
  </cols>
  <sheetData>
    <row r="4" spans="1:4" ht="10.5" thickBot="1" x14ac:dyDescent="0.25"/>
    <row r="5" spans="1:4" ht="15" thickBot="1" x14ac:dyDescent="0.25">
      <c r="A5" s="164" t="s">
        <v>130</v>
      </c>
    </row>
    <row r="7" spans="1:4" ht="39.75" customHeight="1" thickBot="1" x14ac:dyDescent="0.3">
      <c r="A7" s="245" t="s">
        <v>98</v>
      </c>
      <c r="B7" s="245"/>
      <c r="C7" s="245"/>
      <c r="D7" s="246"/>
    </row>
    <row r="8" spans="1:4" x14ac:dyDescent="0.2">
      <c r="A8" s="247"/>
      <c r="B8" s="247" t="s">
        <v>97</v>
      </c>
      <c r="C8" s="247" t="s">
        <v>96</v>
      </c>
      <c r="D8" s="249" t="s">
        <v>95</v>
      </c>
    </row>
    <row r="9" spans="1:4" ht="10.5" thickBot="1" x14ac:dyDescent="0.25">
      <c r="A9" s="248"/>
      <c r="B9" s="248"/>
      <c r="C9" s="248"/>
      <c r="D9" s="250"/>
    </row>
    <row r="10" spans="1:4" x14ac:dyDescent="0.2">
      <c r="A10" s="6"/>
      <c r="B10" s="93"/>
      <c r="C10" s="93"/>
      <c r="D10" s="83"/>
    </row>
    <row r="11" spans="1:4" x14ac:dyDescent="0.2">
      <c r="A11" s="96" t="s">
        <v>94</v>
      </c>
      <c r="B11" s="97">
        <f>SUM(B12:B15)</f>
        <v>49470</v>
      </c>
      <c r="C11" s="97">
        <f>SUM(C12:C15)</f>
        <v>144101</v>
      </c>
      <c r="D11" s="95">
        <f>B11-C11</f>
        <v>-94631</v>
      </c>
    </row>
    <row r="12" spans="1:4" x14ac:dyDescent="0.2">
      <c r="A12" s="6" t="s">
        <v>82</v>
      </c>
      <c r="B12" s="92">
        <v>12977</v>
      </c>
      <c r="C12" s="93">
        <v>50700</v>
      </c>
      <c r="D12" s="92">
        <f>B12-C12</f>
        <v>-37723</v>
      </c>
    </row>
    <row r="13" spans="1:4" x14ac:dyDescent="0.2">
      <c r="A13" s="83" t="s">
        <v>87</v>
      </c>
      <c r="B13" s="92">
        <v>10172</v>
      </c>
      <c r="C13" s="93">
        <v>26311</v>
      </c>
      <c r="D13" s="92">
        <f>B13-C13</f>
        <v>-16139</v>
      </c>
    </row>
    <row r="14" spans="1:4" x14ac:dyDescent="0.2">
      <c r="A14" s="83" t="s">
        <v>91</v>
      </c>
      <c r="B14" s="92">
        <v>11074</v>
      </c>
      <c r="C14" s="93">
        <v>29602</v>
      </c>
      <c r="D14" s="92">
        <f>B14-C14</f>
        <v>-18528</v>
      </c>
    </row>
    <row r="15" spans="1:4" x14ac:dyDescent="0.2">
      <c r="A15" s="83" t="s">
        <v>85</v>
      </c>
      <c r="B15" s="92">
        <v>15247</v>
      </c>
      <c r="C15" s="93">
        <v>37488</v>
      </c>
      <c r="D15" s="92">
        <f>B15-C15</f>
        <v>-22241</v>
      </c>
    </row>
    <row r="16" spans="1:4" x14ac:dyDescent="0.2">
      <c r="A16" s="83"/>
      <c r="B16" s="83"/>
      <c r="C16" s="83"/>
      <c r="D16" s="83"/>
    </row>
    <row r="17" spans="1:5" x14ac:dyDescent="0.2">
      <c r="A17" s="96" t="s">
        <v>93</v>
      </c>
      <c r="B17" s="97">
        <f>SUM(B18:B21)</f>
        <v>59507</v>
      </c>
      <c r="C17" s="97">
        <f>SUM(C18:C21)</f>
        <v>187382</v>
      </c>
      <c r="D17" s="95">
        <f>B17-C17</f>
        <v>-127875</v>
      </c>
    </row>
    <row r="18" spans="1:5" x14ac:dyDescent="0.2">
      <c r="A18" s="6" t="s">
        <v>88</v>
      </c>
      <c r="B18" s="92">
        <v>16065</v>
      </c>
      <c r="C18" s="93">
        <v>64267</v>
      </c>
      <c r="D18" s="92">
        <f>B18-C18</f>
        <v>-48202</v>
      </c>
    </row>
    <row r="19" spans="1:5" x14ac:dyDescent="0.2">
      <c r="A19" s="83" t="s">
        <v>87</v>
      </c>
      <c r="B19" s="92">
        <v>11146</v>
      </c>
      <c r="C19" s="93">
        <v>37559</v>
      </c>
      <c r="D19" s="92">
        <f>B19-C19</f>
        <v>-26413</v>
      </c>
    </row>
    <row r="20" spans="1:5" x14ac:dyDescent="0.2">
      <c r="A20" s="83" t="s">
        <v>91</v>
      </c>
      <c r="B20" s="92">
        <v>14685</v>
      </c>
      <c r="C20" s="93">
        <v>40782</v>
      </c>
      <c r="D20" s="92">
        <f>B20-C20</f>
        <v>-26097</v>
      </c>
    </row>
    <row r="21" spans="1:5" x14ac:dyDescent="0.2">
      <c r="A21" s="83" t="s">
        <v>85</v>
      </c>
      <c r="B21" s="92">
        <v>17611</v>
      </c>
      <c r="C21" s="93">
        <v>44774</v>
      </c>
      <c r="D21" s="92">
        <f>B21-C21</f>
        <v>-27163</v>
      </c>
    </row>
    <row r="22" spans="1:5" x14ac:dyDescent="0.2">
      <c r="A22" s="83"/>
      <c r="B22" s="83"/>
      <c r="C22" s="83"/>
      <c r="D22" s="83"/>
    </row>
    <row r="23" spans="1:5" x14ac:dyDescent="0.2">
      <c r="A23" s="96" t="s">
        <v>92</v>
      </c>
      <c r="B23" s="97">
        <f>SUM(B24:B27)</f>
        <v>55124</v>
      </c>
      <c r="C23" s="97">
        <f>SUM(C24:C27)</f>
        <v>184144</v>
      </c>
      <c r="D23" s="95">
        <f>B23-C23</f>
        <v>-129020</v>
      </c>
      <c r="E23" s="98"/>
    </row>
    <row r="24" spans="1:5" x14ac:dyDescent="0.2">
      <c r="A24" s="6" t="s">
        <v>88</v>
      </c>
      <c r="B24" s="92">
        <v>17613</v>
      </c>
      <c r="C24" s="93">
        <v>70434</v>
      </c>
      <c r="D24" s="92">
        <f>B24-C24</f>
        <v>-52821</v>
      </c>
    </row>
    <row r="25" spans="1:5" x14ac:dyDescent="0.2">
      <c r="A25" s="6" t="s">
        <v>81</v>
      </c>
      <c r="B25" s="92">
        <v>12313</v>
      </c>
      <c r="C25" s="93">
        <v>43271</v>
      </c>
      <c r="D25" s="92">
        <v>-30958</v>
      </c>
    </row>
    <row r="26" spans="1:5" x14ac:dyDescent="0.2">
      <c r="A26" s="6" t="s">
        <v>91</v>
      </c>
      <c r="B26" s="92">
        <v>12646</v>
      </c>
      <c r="C26" s="93">
        <v>35122</v>
      </c>
      <c r="D26" s="92">
        <f>+B26-C26</f>
        <v>-22476</v>
      </c>
    </row>
    <row r="27" spans="1:5" x14ac:dyDescent="0.2">
      <c r="A27" s="6" t="s">
        <v>79</v>
      </c>
      <c r="B27" s="92">
        <v>12552</v>
      </c>
      <c r="C27" s="93">
        <v>35317</v>
      </c>
      <c r="D27" s="92">
        <f>+B27-C27</f>
        <v>-22765</v>
      </c>
    </row>
    <row r="28" spans="1:5" x14ac:dyDescent="0.2">
      <c r="A28" s="83"/>
      <c r="B28" s="83"/>
      <c r="C28" s="83"/>
      <c r="D28" s="83"/>
    </row>
    <row r="29" spans="1:5" x14ac:dyDescent="0.2">
      <c r="A29" s="96" t="s">
        <v>90</v>
      </c>
      <c r="B29" s="97">
        <v>48045</v>
      </c>
      <c r="C29" s="97">
        <v>186243</v>
      </c>
      <c r="D29" s="95">
        <v>-43877</v>
      </c>
    </row>
    <row r="30" spans="1:5" x14ac:dyDescent="0.2">
      <c r="A30" s="6" t="s">
        <v>88</v>
      </c>
      <c r="B30" s="92">
        <v>11071</v>
      </c>
      <c r="C30" s="93">
        <v>55155</v>
      </c>
      <c r="D30" s="92">
        <v>-43877</v>
      </c>
    </row>
    <row r="31" spans="1:5" x14ac:dyDescent="0.2">
      <c r="A31" s="6" t="s">
        <v>81</v>
      </c>
      <c r="B31" s="92">
        <v>10581</v>
      </c>
      <c r="C31" s="93">
        <v>45916</v>
      </c>
      <c r="D31" s="92">
        <v>-35335</v>
      </c>
    </row>
    <row r="32" spans="1:5" x14ac:dyDescent="0.2">
      <c r="A32" s="6" t="s">
        <v>80</v>
      </c>
      <c r="B32" s="92">
        <v>12944</v>
      </c>
      <c r="C32" s="93">
        <v>41717</v>
      </c>
      <c r="D32" s="92">
        <f>+B32-C32</f>
        <v>-28773</v>
      </c>
    </row>
    <row r="33" spans="1:4" x14ac:dyDescent="0.2">
      <c r="A33" s="6" t="s">
        <v>79</v>
      </c>
      <c r="B33" s="92">
        <v>13449</v>
      </c>
      <c r="C33" s="93">
        <v>43455</v>
      </c>
      <c r="D33" s="92">
        <f>+B33-C33</f>
        <v>-30006</v>
      </c>
    </row>
    <row r="34" spans="1:4" x14ac:dyDescent="0.2">
      <c r="A34" s="6"/>
      <c r="B34" s="92"/>
      <c r="C34" s="93"/>
      <c r="D34" s="92"/>
    </row>
    <row r="35" spans="1:4" x14ac:dyDescent="0.2">
      <c r="A35" s="96" t="s">
        <v>89</v>
      </c>
      <c r="B35" s="95">
        <f>SUM(B36:B39)</f>
        <v>54619</v>
      </c>
      <c r="C35" s="95">
        <f>SUM(C36:C39)</f>
        <v>182663</v>
      </c>
      <c r="D35" s="95">
        <f>SUM(D36:D39)</f>
        <v>-128044</v>
      </c>
    </row>
    <row r="36" spans="1:4" x14ac:dyDescent="0.2">
      <c r="A36" s="6" t="s">
        <v>88</v>
      </c>
      <c r="B36" s="92">
        <v>13186</v>
      </c>
      <c r="C36" s="93">
        <v>57344</v>
      </c>
      <c r="D36" s="92">
        <f>+B36-C36</f>
        <v>-44158</v>
      </c>
    </row>
    <row r="37" spans="1:4" x14ac:dyDescent="0.2">
      <c r="A37" s="6" t="s">
        <v>87</v>
      </c>
      <c r="B37" s="92">
        <v>12827</v>
      </c>
      <c r="C37" s="93">
        <v>43217</v>
      </c>
      <c r="D37" s="92">
        <v>-30390</v>
      </c>
    </row>
    <row r="38" spans="1:4" x14ac:dyDescent="0.2">
      <c r="A38" s="6" t="s">
        <v>80</v>
      </c>
      <c r="B38" s="92">
        <v>14815</v>
      </c>
      <c r="C38" s="93">
        <v>40368</v>
      </c>
      <c r="D38" s="92">
        <f>+B38-C38</f>
        <v>-25553</v>
      </c>
    </row>
    <row r="39" spans="1:4" x14ac:dyDescent="0.2">
      <c r="A39" s="6" t="s">
        <v>79</v>
      </c>
      <c r="B39" s="92">
        <v>13791</v>
      </c>
      <c r="C39" s="93">
        <v>41734</v>
      </c>
      <c r="D39" s="92">
        <f>+B39-C39</f>
        <v>-27943</v>
      </c>
    </row>
    <row r="40" spans="1:4" x14ac:dyDescent="0.2">
      <c r="A40" s="6"/>
      <c r="B40" s="92"/>
      <c r="C40" s="93"/>
      <c r="D40" s="92"/>
    </row>
    <row r="41" spans="1:4" x14ac:dyDescent="0.2">
      <c r="A41" s="96" t="s">
        <v>86</v>
      </c>
      <c r="B41" s="95">
        <f>SUM(B42:B45)</f>
        <v>47327</v>
      </c>
      <c r="C41" s="95">
        <f>SUM(C42:C45)</f>
        <v>226600</v>
      </c>
      <c r="D41" s="95">
        <f>SUM(D42:D45)</f>
        <v>-179273</v>
      </c>
    </row>
    <row r="42" spans="1:4" x14ac:dyDescent="0.2">
      <c r="A42" s="6" t="s">
        <v>82</v>
      </c>
      <c r="B42" s="92">
        <v>11048</v>
      </c>
      <c r="C42" s="93">
        <v>56972</v>
      </c>
      <c r="D42" s="92">
        <v>-45924</v>
      </c>
    </row>
    <row r="43" spans="1:4" x14ac:dyDescent="0.2">
      <c r="A43" s="6" t="s">
        <v>81</v>
      </c>
      <c r="B43" s="92">
        <v>10737</v>
      </c>
      <c r="C43" s="93">
        <v>53265</v>
      </c>
      <c r="D43" s="92">
        <v>-42528</v>
      </c>
    </row>
    <row r="44" spans="1:4" x14ac:dyDescent="0.2">
      <c r="A44" s="6" t="s">
        <v>80</v>
      </c>
      <c r="B44" s="92">
        <v>12593</v>
      </c>
      <c r="C44" s="93">
        <v>57119</v>
      </c>
      <c r="D44" s="92">
        <v>-44526</v>
      </c>
    </row>
    <row r="45" spans="1:4" x14ac:dyDescent="0.2">
      <c r="A45" s="6" t="s">
        <v>85</v>
      </c>
      <c r="B45" s="92">
        <v>12949</v>
      </c>
      <c r="C45" s="93">
        <v>59244</v>
      </c>
      <c r="D45" s="92">
        <v>-46295</v>
      </c>
    </row>
    <row r="46" spans="1:4" x14ac:dyDescent="0.2">
      <c r="A46" s="6"/>
      <c r="B46" s="92"/>
      <c r="C46" s="93"/>
      <c r="D46" s="92"/>
    </row>
    <row r="47" spans="1:4" x14ac:dyDescent="0.2">
      <c r="A47" s="96" t="s">
        <v>84</v>
      </c>
      <c r="B47" s="95">
        <f>SUM(B48:B51)</f>
        <v>50870</v>
      </c>
      <c r="C47" s="95">
        <f>SUM(C48:C51)</f>
        <v>271991</v>
      </c>
      <c r="D47" s="95">
        <f>SUM(D48:D51)</f>
        <v>-221121</v>
      </c>
    </row>
    <row r="48" spans="1:4" x14ac:dyDescent="0.2">
      <c r="A48" s="6" t="s">
        <v>82</v>
      </c>
      <c r="B48" s="92">
        <v>11563</v>
      </c>
      <c r="C48" s="93">
        <v>70702</v>
      </c>
      <c r="D48" s="92">
        <v>-59139</v>
      </c>
    </row>
    <row r="49" spans="1:7" x14ac:dyDescent="0.2">
      <c r="A49" s="6" t="s">
        <v>81</v>
      </c>
      <c r="B49" s="92">
        <v>9458</v>
      </c>
      <c r="C49" s="93">
        <v>62403</v>
      </c>
      <c r="D49" s="92">
        <v>-52945</v>
      </c>
    </row>
    <row r="50" spans="1:7" x14ac:dyDescent="0.2">
      <c r="A50" s="6" t="s">
        <v>80</v>
      </c>
      <c r="B50" s="92">
        <v>14008</v>
      </c>
      <c r="C50" s="93">
        <v>66052</v>
      </c>
      <c r="D50" s="92">
        <v>-52044</v>
      </c>
    </row>
    <row r="51" spans="1:7" x14ac:dyDescent="0.2">
      <c r="A51" s="6" t="s">
        <v>79</v>
      </c>
      <c r="B51" s="92">
        <v>15841</v>
      </c>
      <c r="C51" s="93">
        <v>72834</v>
      </c>
      <c r="D51" s="92">
        <v>-56993</v>
      </c>
    </row>
    <row r="52" spans="1:7" x14ac:dyDescent="0.2">
      <c r="A52" s="6"/>
      <c r="B52" s="92"/>
      <c r="C52" s="93"/>
      <c r="D52" s="92"/>
    </row>
    <row r="53" spans="1:7" x14ac:dyDescent="0.2">
      <c r="A53" s="96" t="s">
        <v>83</v>
      </c>
      <c r="B53" s="95">
        <f>SUM(B54:B57)</f>
        <v>70897</v>
      </c>
      <c r="C53" s="95">
        <f>SUM(C54:C57)</f>
        <v>374494</v>
      </c>
      <c r="D53" s="95">
        <f>+B53-C53</f>
        <v>-303597</v>
      </c>
      <c r="E53" s="94"/>
      <c r="F53" s="94"/>
      <c r="G53" s="94"/>
    </row>
    <row r="54" spans="1:7" x14ac:dyDescent="0.2">
      <c r="A54" s="6" t="s">
        <v>82</v>
      </c>
      <c r="B54" s="92">
        <v>15498</v>
      </c>
      <c r="C54" s="93">
        <v>102127</v>
      </c>
      <c r="D54" s="92">
        <v>-86629</v>
      </c>
    </row>
    <row r="55" spans="1:7" x14ac:dyDescent="0.2">
      <c r="A55" s="6" t="s">
        <v>81</v>
      </c>
      <c r="B55" s="92">
        <v>15067</v>
      </c>
      <c r="C55" s="93">
        <v>91553</v>
      </c>
      <c r="D55" s="92">
        <v>-76486</v>
      </c>
    </row>
    <row r="56" spans="1:7" x14ac:dyDescent="0.2">
      <c r="A56" s="6" t="s">
        <v>80</v>
      </c>
      <c r="B56" s="92">
        <v>18329</v>
      </c>
      <c r="C56" s="93">
        <v>89805</v>
      </c>
      <c r="D56" s="92">
        <f>+B56-C56</f>
        <v>-71476</v>
      </c>
    </row>
    <row r="57" spans="1:7" x14ac:dyDescent="0.2">
      <c r="A57" s="6" t="s">
        <v>79</v>
      </c>
      <c r="B57" s="92">
        <f>22.003*1000</f>
        <v>22003</v>
      </c>
      <c r="C57" s="93">
        <f>91.009*1000</f>
        <v>91009</v>
      </c>
      <c r="D57" s="92">
        <f>+B57-C57</f>
        <v>-69006</v>
      </c>
    </row>
    <row r="58" spans="1:7" x14ac:dyDescent="0.2">
      <c r="A58" s="6"/>
      <c r="B58" s="92"/>
      <c r="C58" s="93"/>
      <c r="D58" s="92"/>
    </row>
    <row r="59" spans="1:7" x14ac:dyDescent="0.2">
      <c r="A59" s="96" t="s">
        <v>135</v>
      </c>
      <c r="B59" s="95">
        <f>SUM(B60:B63)</f>
        <v>88351</v>
      </c>
      <c r="C59" s="95">
        <f>SUM(C60:C63)</f>
        <v>387245</v>
      </c>
      <c r="D59" s="95">
        <f>+B59-C59</f>
        <v>-298894</v>
      </c>
    </row>
    <row r="60" spans="1:7" x14ac:dyDescent="0.2">
      <c r="A60" s="6" t="s">
        <v>82</v>
      </c>
      <c r="B60" s="92">
        <v>19915</v>
      </c>
      <c r="C60" s="93">
        <v>128027</v>
      </c>
      <c r="D60" s="92">
        <f>+B60-C60</f>
        <v>-108112</v>
      </c>
    </row>
    <row r="61" spans="1:7" x14ac:dyDescent="0.2">
      <c r="A61" s="6" t="s">
        <v>81</v>
      </c>
      <c r="B61" s="92">
        <v>19060</v>
      </c>
      <c r="C61" s="93">
        <v>101993</v>
      </c>
      <c r="D61" s="92">
        <v>-82933</v>
      </c>
    </row>
    <row r="62" spans="1:7" x14ac:dyDescent="0.2">
      <c r="A62" s="6" t="s">
        <v>80</v>
      </c>
      <c r="B62" s="92">
        <v>22995</v>
      </c>
      <c r="C62" s="93">
        <v>85231</v>
      </c>
      <c r="D62" s="92">
        <v>-62236</v>
      </c>
    </row>
    <row r="63" spans="1:7" x14ac:dyDescent="0.2">
      <c r="A63" s="6" t="s">
        <v>79</v>
      </c>
      <c r="B63" s="92">
        <v>26381</v>
      </c>
      <c r="C63" s="93">
        <v>71994</v>
      </c>
      <c r="D63" s="92">
        <v>-45613</v>
      </c>
    </row>
    <row r="64" spans="1:7" x14ac:dyDescent="0.2">
      <c r="A64" s="6"/>
      <c r="B64" s="92"/>
      <c r="C64" s="93"/>
      <c r="D64" s="92"/>
    </row>
    <row r="65" spans="1:4" x14ac:dyDescent="0.2">
      <c r="A65" s="96" t="s">
        <v>147</v>
      </c>
      <c r="B65" s="95">
        <f>SUM(B66:B69)</f>
        <v>77335</v>
      </c>
      <c r="C65" s="95">
        <f>SUM(C66:C69)</f>
        <v>305068</v>
      </c>
      <c r="D65" s="95">
        <f>SUM(D66:D69)</f>
        <v>-227733</v>
      </c>
    </row>
    <row r="66" spans="1:4" x14ac:dyDescent="0.2">
      <c r="A66" s="6" t="s">
        <v>82</v>
      </c>
      <c r="B66" s="92">
        <v>23246</v>
      </c>
      <c r="C66" s="93">
        <v>103523</v>
      </c>
      <c r="D66" s="92">
        <f>+B66-C66</f>
        <v>-80277</v>
      </c>
    </row>
    <row r="67" spans="1:4" x14ac:dyDescent="0.2">
      <c r="A67" s="6" t="s">
        <v>81</v>
      </c>
      <c r="B67" s="92">
        <v>15013</v>
      </c>
      <c r="C67" s="93">
        <v>71134</v>
      </c>
      <c r="D67" s="92">
        <v>-56121</v>
      </c>
    </row>
    <row r="68" spans="1:4" x14ac:dyDescent="0.2">
      <c r="A68" s="6" t="s">
        <v>80</v>
      </c>
      <c r="B68" s="92">
        <v>19182</v>
      </c>
      <c r="C68" s="93">
        <v>67109</v>
      </c>
      <c r="D68" s="92">
        <v>-47927</v>
      </c>
    </row>
    <row r="69" spans="1:4" x14ac:dyDescent="0.2">
      <c r="A69" s="6" t="s">
        <v>79</v>
      </c>
      <c r="B69" s="92">
        <v>19894</v>
      </c>
      <c r="C69" s="93">
        <v>63302</v>
      </c>
      <c r="D69" s="92">
        <v>-43408</v>
      </c>
    </row>
    <row r="70" spans="1:4" x14ac:dyDescent="0.2">
      <c r="A70" s="6"/>
      <c r="B70" s="92"/>
      <c r="C70" s="93"/>
      <c r="D70" s="92"/>
    </row>
    <row r="71" spans="1:4" x14ac:dyDescent="0.2">
      <c r="A71" s="96" t="s">
        <v>156</v>
      </c>
      <c r="B71" s="95">
        <f>SUM(B72:B85)</f>
        <v>16603</v>
      </c>
      <c r="C71" s="95">
        <f>SUM(C72:C85)</f>
        <v>63326</v>
      </c>
      <c r="D71" s="95">
        <f>SUM(D72:D85)</f>
        <v>-46723</v>
      </c>
    </row>
    <row r="72" spans="1:4" x14ac:dyDescent="0.2">
      <c r="A72" s="6" t="s">
        <v>82</v>
      </c>
      <c r="B72" s="92">
        <v>16603</v>
      </c>
      <c r="C72" s="93">
        <v>63326</v>
      </c>
      <c r="D72" s="92">
        <v>-46723</v>
      </c>
    </row>
    <row r="73" spans="1:4" x14ac:dyDescent="0.2">
      <c r="A73" s="6" t="s">
        <v>81</v>
      </c>
      <c r="B73" s="92" t="s">
        <v>124</v>
      </c>
      <c r="C73" s="93" t="s">
        <v>124</v>
      </c>
      <c r="D73" s="92" t="s">
        <v>124</v>
      </c>
    </row>
    <row r="74" spans="1:4" x14ac:dyDescent="0.2">
      <c r="A74" s="6" t="s">
        <v>80</v>
      </c>
      <c r="B74" s="92" t="s">
        <v>124</v>
      </c>
      <c r="C74" s="93" t="s">
        <v>124</v>
      </c>
      <c r="D74" s="92" t="s">
        <v>124</v>
      </c>
    </row>
    <row r="75" spans="1:4" x14ac:dyDescent="0.2">
      <c r="A75" s="6" t="s">
        <v>79</v>
      </c>
      <c r="B75" s="92" t="s">
        <v>124</v>
      </c>
      <c r="C75" s="93" t="s">
        <v>124</v>
      </c>
      <c r="D75" s="92" t="s">
        <v>124</v>
      </c>
    </row>
    <row r="79" spans="1:4" x14ac:dyDescent="0.2">
      <c r="A79" s="91" t="s">
        <v>26</v>
      </c>
    </row>
  </sheetData>
  <mergeCells count="5">
    <mergeCell ref="A7:D7"/>
    <mergeCell ref="A8:A9"/>
    <mergeCell ref="B8:B9"/>
    <mergeCell ref="C8:C9"/>
    <mergeCell ref="D8:D9"/>
  </mergeCells>
  <hyperlinks>
    <hyperlink ref="A5" location="Indice!A1" display="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B21"/>
  <sheetViews>
    <sheetView workbookViewId="0">
      <pane xSplit="2" ySplit="12" topLeftCell="AK13" activePane="bottomRight" state="frozen"/>
      <selection pane="topRight" activeCell="C1" sqref="C1"/>
      <selection pane="bottomLeft" activeCell="A11" sqref="A11"/>
      <selection pane="bottomRight" activeCell="AY14" sqref="AY14:AY18"/>
    </sheetView>
  </sheetViews>
  <sheetFormatPr baseColWidth="10" defaultColWidth="11.453125" defaultRowHeight="10" x14ac:dyDescent="0.2"/>
  <cols>
    <col min="1" max="1" width="21.26953125" style="20" customWidth="1"/>
    <col min="2" max="2" width="1.1796875" style="20" customWidth="1"/>
    <col min="3" max="6" width="8.1796875" style="20" customWidth="1"/>
    <col min="7" max="7" width="1.54296875" style="20" customWidth="1"/>
    <col min="8" max="11" width="8.1796875" style="20" customWidth="1"/>
    <col min="12" max="12" width="0.81640625" style="20" customWidth="1"/>
    <col min="13" max="16" width="8.1796875" style="20" customWidth="1"/>
    <col min="17" max="17" width="2.1796875" style="20" customWidth="1"/>
    <col min="18" max="21" width="8" style="20" customWidth="1"/>
    <col min="22" max="22" width="2.453125" style="20" customWidth="1"/>
    <col min="23" max="26" width="8" style="20" customWidth="1"/>
    <col min="27" max="27" width="2.1796875" style="20" customWidth="1"/>
    <col min="28" max="31" width="8" style="20" customWidth="1"/>
    <col min="32" max="32" width="2.453125" style="20" customWidth="1"/>
    <col min="33" max="36" width="8" style="20" customWidth="1"/>
    <col min="37" max="37" width="2.453125" style="20" customWidth="1"/>
    <col min="38" max="41" width="8" style="20" customWidth="1"/>
    <col min="42" max="42" width="1.453125" style="20" customWidth="1"/>
    <col min="43" max="45" width="7.1796875" style="20" customWidth="1"/>
    <col min="46" max="47" width="7.54296875" style="20" customWidth="1"/>
    <col min="48" max="48" width="6.453125" style="20" customWidth="1"/>
    <col min="49" max="49" width="6.81640625" style="20" customWidth="1"/>
    <col min="50" max="50" width="6.26953125" style="20" customWidth="1"/>
    <col min="51" max="51" width="6.54296875" style="20" customWidth="1"/>
    <col min="52" max="52" width="6.26953125" style="20" customWidth="1"/>
    <col min="53" max="53" width="7.1796875" style="20" customWidth="1"/>
    <col min="54" max="54" width="6.26953125" style="20" customWidth="1"/>
    <col min="55" max="16384" width="11.453125" style="20"/>
  </cols>
  <sheetData>
    <row r="5" spans="1:54" ht="10.5" thickBot="1" x14ac:dyDescent="0.25"/>
    <row r="6" spans="1:54" ht="15" thickBot="1" x14ac:dyDescent="0.25">
      <c r="A6" s="164" t="s">
        <v>130</v>
      </c>
    </row>
    <row r="8" spans="1:54" ht="10.5" customHeight="1" x14ac:dyDescent="0.2">
      <c r="A8" s="170" t="s">
        <v>99</v>
      </c>
      <c r="B8" s="170"/>
      <c r="C8" s="170"/>
      <c r="D8" s="170"/>
      <c r="E8" s="170"/>
      <c r="F8" s="170"/>
      <c r="G8" s="170"/>
      <c r="H8" s="170"/>
      <c r="I8" s="170"/>
      <c r="J8" s="170"/>
      <c r="K8" s="170"/>
      <c r="L8" s="72"/>
    </row>
    <row r="9" spans="1:54" ht="10.5" customHeight="1" x14ac:dyDescent="0.2">
      <c r="A9" s="171"/>
      <c r="B9" s="171"/>
      <c r="C9" s="171"/>
      <c r="D9" s="171"/>
      <c r="E9" s="171"/>
      <c r="F9" s="171"/>
      <c r="G9" s="171"/>
      <c r="H9" s="171"/>
      <c r="I9" s="171"/>
      <c r="J9" s="171"/>
      <c r="K9" s="171"/>
      <c r="L9" s="72"/>
    </row>
    <row r="10" spans="1:54" ht="10.5" customHeight="1" x14ac:dyDescent="0.2">
      <c r="A10" s="252" t="s">
        <v>100</v>
      </c>
      <c r="B10" s="255" t="s">
        <v>101</v>
      </c>
      <c r="C10" s="255"/>
      <c r="D10" s="255"/>
      <c r="E10" s="255"/>
      <c r="F10" s="255"/>
      <c r="G10" s="255"/>
      <c r="H10" s="255"/>
      <c r="I10" s="255"/>
      <c r="J10" s="255"/>
      <c r="K10" s="255"/>
      <c r="L10" s="255"/>
      <c r="M10" s="255"/>
      <c r="N10" s="255"/>
      <c r="O10" s="255"/>
      <c r="P10" s="255"/>
      <c r="Q10" s="99"/>
      <c r="R10" s="100"/>
      <c r="S10" s="100"/>
      <c r="T10" s="100"/>
      <c r="U10" s="100"/>
      <c r="V10" s="99"/>
      <c r="W10" s="100"/>
      <c r="X10" s="100"/>
      <c r="Y10" s="100"/>
      <c r="Z10" s="100"/>
      <c r="AA10" s="99"/>
      <c r="AB10" s="100"/>
      <c r="AC10" s="100"/>
      <c r="AD10" s="100"/>
      <c r="AE10" s="100"/>
      <c r="AF10" s="99"/>
      <c r="AG10" s="100"/>
      <c r="AH10" s="100"/>
      <c r="AI10" s="100"/>
      <c r="AJ10" s="100"/>
      <c r="AK10" s="99"/>
      <c r="AL10" s="100"/>
      <c r="AM10" s="100"/>
      <c r="AN10" s="100"/>
      <c r="AO10" s="100"/>
      <c r="AP10" s="163"/>
      <c r="AQ10" s="163"/>
      <c r="AR10" s="163"/>
      <c r="AS10" s="163"/>
      <c r="AT10" s="163"/>
      <c r="AU10" s="214"/>
      <c r="AV10" s="214"/>
      <c r="AW10" s="214"/>
      <c r="AX10" s="214"/>
      <c r="AY10" s="232"/>
      <c r="AZ10" s="232"/>
      <c r="BA10" s="232"/>
      <c r="BB10" s="232"/>
    </row>
    <row r="11" spans="1:54" ht="15" customHeight="1" x14ac:dyDescent="0.2">
      <c r="A11" s="253"/>
      <c r="B11" s="101"/>
      <c r="C11" s="255">
        <v>2010</v>
      </c>
      <c r="D11" s="255"/>
      <c r="E11" s="255"/>
      <c r="F11" s="255"/>
      <c r="G11" s="101"/>
      <c r="H11" s="255">
        <v>2011</v>
      </c>
      <c r="I11" s="255"/>
      <c r="J11" s="255"/>
      <c r="K11" s="255"/>
      <c r="L11" s="101"/>
      <c r="M11" s="255">
        <v>2012</v>
      </c>
      <c r="N11" s="255"/>
      <c r="O11" s="255"/>
      <c r="P11" s="255"/>
      <c r="Q11" s="99"/>
      <c r="R11" s="102"/>
      <c r="S11" s="102">
        <v>2013</v>
      </c>
      <c r="T11" s="102"/>
      <c r="U11" s="102"/>
      <c r="V11" s="99"/>
      <c r="W11" s="251">
        <v>2014</v>
      </c>
      <c r="X11" s="251"/>
      <c r="Y11" s="251"/>
      <c r="Z11" s="251"/>
      <c r="AA11" s="99"/>
      <c r="AB11" s="251">
        <v>2015</v>
      </c>
      <c r="AC11" s="251"/>
      <c r="AD11" s="251"/>
      <c r="AE11" s="251"/>
      <c r="AF11" s="99"/>
      <c r="AG11" s="251">
        <v>2016</v>
      </c>
      <c r="AH11" s="251"/>
      <c r="AI11" s="251"/>
      <c r="AJ11" s="251"/>
      <c r="AK11" s="99"/>
      <c r="AL11" s="251">
        <v>2017</v>
      </c>
      <c r="AM11" s="251"/>
      <c r="AN11" s="251"/>
      <c r="AO11" s="251"/>
      <c r="AP11" s="161"/>
      <c r="AQ11" s="251">
        <v>2018</v>
      </c>
      <c r="AR11" s="251"/>
      <c r="AS11" s="251"/>
      <c r="AT11" s="251"/>
      <c r="AU11" s="251">
        <v>2019</v>
      </c>
      <c r="AV11" s="251"/>
      <c r="AW11" s="251"/>
      <c r="AX11" s="251"/>
      <c r="AY11" s="251">
        <v>2020</v>
      </c>
      <c r="AZ11" s="251"/>
      <c r="BA11" s="251"/>
      <c r="BB11" s="251"/>
    </row>
    <row r="12" spans="1:54" ht="19.5" customHeight="1" x14ac:dyDescent="0.2">
      <c r="A12" s="254"/>
      <c r="B12" s="103"/>
      <c r="C12" s="103" t="s">
        <v>102</v>
      </c>
      <c r="D12" s="103" t="s">
        <v>103</v>
      </c>
      <c r="E12" s="103" t="s">
        <v>104</v>
      </c>
      <c r="F12" s="103" t="s">
        <v>105</v>
      </c>
      <c r="G12" s="103"/>
      <c r="H12" s="103" t="s">
        <v>102</v>
      </c>
      <c r="I12" s="103" t="s">
        <v>103</v>
      </c>
      <c r="J12" s="103" t="s">
        <v>104</v>
      </c>
      <c r="K12" s="103" t="s">
        <v>105</v>
      </c>
      <c r="L12" s="103"/>
      <c r="M12" s="103" t="s">
        <v>102</v>
      </c>
      <c r="N12" s="103" t="s">
        <v>103</v>
      </c>
      <c r="O12" s="103" t="s">
        <v>104</v>
      </c>
      <c r="P12" s="103" t="s">
        <v>105</v>
      </c>
      <c r="Q12" s="103"/>
      <c r="R12" s="103" t="s">
        <v>102</v>
      </c>
      <c r="S12" s="103" t="s">
        <v>103</v>
      </c>
      <c r="T12" s="103" t="s">
        <v>104</v>
      </c>
      <c r="U12" s="103" t="s">
        <v>105</v>
      </c>
      <c r="V12" s="103"/>
      <c r="W12" s="103" t="s">
        <v>102</v>
      </c>
      <c r="X12" s="103" t="s">
        <v>103</v>
      </c>
      <c r="Y12" s="103" t="s">
        <v>104</v>
      </c>
      <c r="Z12" s="103" t="s">
        <v>105</v>
      </c>
      <c r="AA12" s="103"/>
      <c r="AB12" s="103" t="s">
        <v>102</v>
      </c>
      <c r="AC12" s="103" t="s">
        <v>103</v>
      </c>
      <c r="AD12" s="103" t="s">
        <v>104</v>
      </c>
      <c r="AE12" s="103" t="s">
        <v>105</v>
      </c>
      <c r="AF12" s="103"/>
      <c r="AG12" s="103" t="s">
        <v>102</v>
      </c>
      <c r="AH12" s="103" t="s">
        <v>103</v>
      </c>
      <c r="AI12" s="103" t="s">
        <v>104</v>
      </c>
      <c r="AJ12" s="103" t="s">
        <v>105</v>
      </c>
      <c r="AK12" s="103"/>
      <c r="AL12" s="103" t="s">
        <v>102</v>
      </c>
      <c r="AM12" s="103" t="s">
        <v>103</v>
      </c>
      <c r="AN12" s="103" t="s">
        <v>104</v>
      </c>
      <c r="AO12" s="103" t="s">
        <v>105</v>
      </c>
      <c r="AP12" s="103"/>
      <c r="AQ12" s="103" t="s">
        <v>102</v>
      </c>
      <c r="AR12" s="103" t="s">
        <v>103</v>
      </c>
      <c r="AS12" s="103" t="s">
        <v>104</v>
      </c>
      <c r="AT12" s="103" t="s">
        <v>105</v>
      </c>
      <c r="AU12" s="103" t="s">
        <v>102</v>
      </c>
      <c r="AV12" s="103" t="s">
        <v>103</v>
      </c>
      <c r="AW12" s="103" t="s">
        <v>104</v>
      </c>
      <c r="AX12" s="103" t="s">
        <v>105</v>
      </c>
      <c r="AY12" s="103" t="s">
        <v>102</v>
      </c>
      <c r="AZ12" s="103" t="s">
        <v>103</v>
      </c>
      <c r="BA12" s="103" t="s">
        <v>104</v>
      </c>
      <c r="BB12" s="103" t="s">
        <v>105</v>
      </c>
    </row>
    <row r="13" spans="1:54" x14ac:dyDescent="0.2">
      <c r="A13" s="104" t="s">
        <v>12</v>
      </c>
      <c r="B13" s="105"/>
      <c r="C13" s="105">
        <v>12977</v>
      </c>
      <c r="D13" s="105">
        <v>10172</v>
      </c>
      <c r="E13" s="105">
        <v>11074</v>
      </c>
      <c r="F13" s="105">
        <f>SUM(F14:F18)</f>
        <v>15247</v>
      </c>
      <c r="G13" s="105"/>
      <c r="H13" s="105">
        <v>16065</v>
      </c>
      <c r="I13" s="105">
        <v>11146</v>
      </c>
      <c r="J13" s="105">
        <v>14685</v>
      </c>
      <c r="K13" s="105">
        <f>SUM(K14:K18)</f>
        <v>17611</v>
      </c>
      <c r="L13" s="105"/>
      <c r="M13" s="105">
        <f>SUM(M14:M18)</f>
        <v>17613</v>
      </c>
      <c r="N13" s="105">
        <v>12313</v>
      </c>
      <c r="O13" s="105">
        <v>12646</v>
      </c>
      <c r="P13" s="105">
        <f>SUM(P14:P18)</f>
        <v>12552</v>
      </c>
      <c r="Q13" s="105"/>
      <c r="R13" s="106">
        <v>11024</v>
      </c>
      <c r="S13" s="106">
        <v>10581</v>
      </c>
      <c r="T13" s="106">
        <f>+SUM(T14:T18)</f>
        <v>12944</v>
      </c>
      <c r="U13" s="106">
        <f>+SUM(U14:U18)</f>
        <v>13449</v>
      </c>
      <c r="V13" s="105"/>
      <c r="W13" s="106">
        <f>+SUM(W14:W18)</f>
        <v>13186</v>
      </c>
      <c r="X13" s="106">
        <v>12827</v>
      </c>
      <c r="Y13" s="106">
        <f>+Y14+Y15+Y17+Y18</f>
        <v>14815</v>
      </c>
      <c r="Z13" s="106">
        <f>+Z14+Z15+Z17+Z18</f>
        <v>13791</v>
      </c>
      <c r="AA13" s="105"/>
      <c r="AB13" s="106">
        <v>11048</v>
      </c>
      <c r="AC13" s="106">
        <v>10737</v>
      </c>
      <c r="AD13" s="106">
        <v>12593</v>
      </c>
      <c r="AE13" s="106">
        <v>12949</v>
      </c>
      <c r="AF13" s="105"/>
      <c r="AG13" s="106">
        <f>SUM(AG14:AG18)</f>
        <v>11563</v>
      </c>
      <c r="AH13" s="106">
        <f t="shared" ref="AH13:AO13" si="0">SUM(AH14:AH18)</f>
        <v>9458</v>
      </c>
      <c r="AI13" s="106">
        <f t="shared" si="0"/>
        <v>14008</v>
      </c>
      <c r="AJ13" s="106">
        <f t="shared" si="0"/>
        <v>15841</v>
      </c>
      <c r="AK13" s="105"/>
      <c r="AL13" s="106">
        <f t="shared" si="0"/>
        <v>15498</v>
      </c>
      <c r="AM13" s="106">
        <f t="shared" si="0"/>
        <v>15067</v>
      </c>
      <c r="AN13" s="106">
        <f t="shared" si="0"/>
        <v>18329</v>
      </c>
      <c r="AO13" s="106">
        <f t="shared" si="0"/>
        <v>22003</v>
      </c>
      <c r="AP13" s="106"/>
      <c r="AQ13" s="106">
        <v>19915</v>
      </c>
      <c r="AR13" s="106">
        <v>19060</v>
      </c>
      <c r="AS13" s="106">
        <v>22995</v>
      </c>
      <c r="AT13" s="106">
        <v>26381</v>
      </c>
      <c r="AU13" s="106">
        <v>23246</v>
      </c>
      <c r="AV13" s="219">
        <v>15013</v>
      </c>
      <c r="AW13" s="106">
        <v>19182</v>
      </c>
      <c r="AX13" s="106">
        <v>19894</v>
      </c>
      <c r="AY13" s="106">
        <v>16603</v>
      </c>
      <c r="AZ13" s="219" t="s">
        <v>124</v>
      </c>
      <c r="BA13" s="219" t="s">
        <v>124</v>
      </c>
      <c r="BB13" s="219" t="s">
        <v>124</v>
      </c>
    </row>
    <row r="14" spans="1:54" x14ac:dyDescent="0.2">
      <c r="A14" s="107" t="s">
        <v>106</v>
      </c>
      <c r="B14" s="11"/>
      <c r="C14" s="11">
        <v>2381</v>
      </c>
      <c r="D14" s="11">
        <v>1525</v>
      </c>
      <c r="E14" s="11">
        <v>2109</v>
      </c>
      <c r="F14" s="11">
        <v>2042</v>
      </c>
      <c r="G14" s="11"/>
      <c r="H14" s="11">
        <v>2169</v>
      </c>
      <c r="I14" s="11">
        <v>1839</v>
      </c>
      <c r="J14" s="11">
        <v>3117</v>
      </c>
      <c r="K14" s="11">
        <v>2776</v>
      </c>
      <c r="L14" s="11"/>
      <c r="M14" s="11">
        <v>3099</v>
      </c>
      <c r="N14" s="11">
        <v>2404</v>
      </c>
      <c r="O14" s="11">
        <v>2372</v>
      </c>
      <c r="P14" s="11">
        <v>2273</v>
      </c>
      <c r="Q14" s="11"/>
      <c r="R14" s="108">
        <v>2041</v>
      </c>
      <c r="S14" s="108">
        <v>2346</v>
      </c>
      <c r="T14" s="108">
        <v>3372</v>
      </c>
      <c r="U14" s="108">
        <v>2454</v>
      </c>
      <c r="V14" s="11"/>
      <c r="W14" s="108">
        <v>1964</v>
      </c>
      <c r="X14" s="108">
        <v>2049</v>
      </c>
      <c r="Y14" s="108">
        <v>4270</v>
      </c>
      <c r="Z14" s="108">
        <v>3188</v>
      </c>
      <c r="AA14" s="11"/>
      <c r="AB14" s="108">
        <v>2131</v>
      </c>
      <c r="AC14" s="108">
        <v>2057</v>
      </c>
      <c r="AD14" s="108">
        <v>2574</v>
      </c>
      <c r="AE14" s="108">
        <v>1917</v>
      </c>
      <c r="AF14" s="11"/>
      <c r="AG14" s="108">
        <v>1427</v>
      </c>
      <c r="AH14" s="108">
        <v>1681</v>
      </c>
      <c r="AI14" s="108">
        <v>3166</v>
      </c>
      <c r="AJ14" s="108">
        <v>3121</v>
      </c>
      <c r="AK14" s="11"/>
      <c r="AL14" s="108">
        <v>2116</v>
      </c>
      <c r="AM14" s="108">
        <v>2463</v>
      </c>
      <c r="AN14" s="108">
        <v>4044</v>
      </c>
      <c r="AO14" s="108">
        <v>3037</v>
      </c>
      <c r="AP14" s="108"/>
      <c r="AQ14" s="108">
        <v>2157</v>
      </c>
      <c r="AR14" s="108">
        <v>2757</v>
      </c>
      <c r="AS14" s="108">
        <v>5073</v>
      </c>
      <c r="AT14" s="108">
        <v>4170</v>
      </c>
      <c r="AU14" s="108">
        <v>3158</v>
      </c>
      <c r="AV14" s="220">
        <v>1686</v>
      </c>
      <c r="AW14" s="108">
        <v>3850</v>
      </c>
      <c r="AX14" s="108">
        <v>3024</v>
      </c>
      <c r="AY14" s="108">
        <v>2189</v>
      </c>
      <c r="AZ14" s="237" t="s">
        <v>124</v>
      </c>
      <c r="BA14" s="237" t="s">
        <v>124</v>
      </c>
      <c r="BB14" s="237" t="s">
        <v>124</v>
      </c>
    </row>
    <row r="15" spans="1:54" x14ac:dyDescent="0.2">
      <c r="A15" s="107" t="s">
        <v>107</v>
      </c>
      <c r="B15" s="11"/>
      <c r="C15" s="11">
        <v>1633</v>
      </c>
      <c r="D15" s="11">
        <v>2029</v>
      </c>
      <c r="E15" s="11">
        <v>2350</v>
      </c>
      <c r="F15" s="11">
        <v>3233</v>
      </c>
      <c r="G15" s="11"/>
      <c r="H15" s="11">
        <v>2093</v>
      </c>
      <c r="I15" s="11">
        <v>1857</v>
      </c>
      <c r="J15" s="11">
        <v>3037</v>
      </c>
      <c r="K15" s="11">
        <v>4282</v>
      </c>
      <c r="L15" s="11"/>
      <c r="M15" s="11">
        <v>3107</v>
      </c>
      <c r="N15" s="11">
        <v>2460</v>
      </c>
      <c r="O15" s="11">
        <v>4063</v>
      </c>
      <c r="P15" s="11">
        <v>3790</v>
      </c>
      <c r="Q15" s="11"/>
      <c r="R15" s="108">
        <v>1864</v>
      </c>
      <c r="S15" s="108">
        <v>2337</v>
      </c>
      <c r="T15" s="108">
        <v>2834</v>
      </c>
      <c r="U15" s="108">
        <v>3637</v>
      </c>
      <c r="V15" s="11"/>
      <c r="W15" s="108">
        <v>3138</v>
      </c>
      <c r="X15" s="108">
        <v>4088</v>
      </c>
      <c r="Y15" s="108">
        <v>3459</v>
      </c>
      <c r="Z15" s="108">
        <v>4278</v>
      </c>
      <c r="AA15" s="11"/>
      <c r="AB15" s="108">
        <v>2678</v>
      </c>
      <c r="AC15" s="108">
        <v>2868</v>
      </c>
      <c r="AD15" s="108">
        <v>3221</v>
      </c>
      <c r="AE15" s="108">
        <v>3224</v>
      </c>
      <c r="AF15" s="11"/>
      <c r="AG15" s="108">
        <v>1762</v>
      </c>
      <c r="AH15" s="108">
        <v>2011</v>
      </c>
      <c r="AI15" s="108">
        <v>3823</v>
      </c>
      <c r="AJ15" s="108">
        <v>3758</v>
      </c>
      <c r="AK15" s="11"/>
      <c r="AL15" s="108">
        <v>2654</v>
      </c>
      <c r="AM15" s="108">
        <v>3769</v>
      </c>
      <c r="AN15" s="108">
        <v>4890</v>
      </c>
      <c r="AO15" s="108">
        <v>6456</v>
      </c>
      <c r="AP15" s="108"/>
      <c r="AQ15" s="108">
        <v>3780</v>
      </c>
      <c r="AR15" s="108">
        <v>4864</v>
      </c>
      <c r="AS15" s="108">
        <v>6034</v>
      </c>
      <c r="AT15" s="108">
        <v>7142</v>
      </c>
      <c r="AU15" s="108">
        <v>5522</v>
      </c>
      <c r="AV15" s="220">
        <v>3739</v>
      </c>
      <c r="AW15" s="108">
        <v>4431</v>
      </c>
      <c r="AX15" s="108">
        <v>4244</v>
      </c>
      <c r="AY15" s="108">
        <v>2458</v>
      </c>
      <c r="AZ15" s="237" t="s">
        <v>124</v>
      </c>
      <c r="BA15" s="237" t="s">
        <v>124</v>
      </c>
      <c r="BB15" s="237" t="s">
        <v>124</v>
      </c>
    </row>
    <row r="16" spans="1:54" x14ac:dyDescent="0.2">
      <c r="A16" s="107" t="s">
        <v>108</v>
      </c>
      <c r="B16" s="11"/>
      <c r="C16" s="11" t="s">
        <v>55</v>
      </c>
      <c r="D16" s="11" t="s">
        <v>55</v>
      </c>
      <c r="E16" s="11" t="s">
        <v>55</v>
      </c>
      <c r="F16" s="11" t="s">
        <v>55</v>
      </c>
      <c r="G16" s="11"/>
      <c r="H16" s="11" t="s">
        <v>55</v>
      </c>
      <c r="I16" s="11" t="s">
        <v>55</v>
      </c>
      <c r="J16" s="11" t="s">
        <v>55</v>
      </c>
      <c r="K16" s="11" t="s">
        <v>55</v>
      </c>
      <c r="L16" s="11"/>
      <c r="M16" s="11" t="s">
        <v>55</v>
      </c>
      <c r="N16" s="11" t="s">
        <v>55</v>
      </c>
      <c r="O16" s="11" t="s">
        <v>55</v>
      </c>
      <c r="P16" s="11" t="s">
        <v>55</v>
      </c>
      <c r="Q16" s="11"/>
      <c r="R16" s="108" t="s">
        <v>55</v>
      </c>
      <c r="S16" s="108" t="s">
        <v>55</v>
      </c>
      <c r="T16" s="108" t="s">
        <v>55</v>
      </c>
      <c r="U16" s="108" t="s">
        <v>55</v>
      </c>
      <c r="V16" s="108"/>
      <c r="W16" s="108" t="s">
        <v>55</v>
      </c>
      <c r="X16" s="108" t="s">
        <v>55</v>
      </c>
      <c r="Y16" s="108" t="s">
        <v>55</v>
      </c>
      <c r="Z16" s="108" t="s">
        <v>55</v>
      </c>
      <c r="AA16" s="11"/>
      <c r="AB16" s="108" t="s">
        <v>55</v>
      </c>
      <c r="AC16" s="108">
        <v>2456</v>
      </c>
      <c r="AD16" s="108">
        <v>3044</v>
      </c>
      <c r="AE16" s="108">
        <v>2627</v>
      </c>
      <c r="AF16" s="108"/>
      <c r="AG16" s="108">
        <v>3457</v>
      </c>
      <c r="AH16" s="108">
        <v>2347</v>
      </c>
      <c r="AI16" s="108">
        <v>2723</v>
      </c>
      <c r="AJ16" s="108">
        <v>2328</v>
      </c>
      <c r="AK16" s="108"/>
      <c r="AL16" s="108">
        <v>3107</v>
      </c>
      <c r="AM16" s="108">
        <v>2620</v>
      </c>
      <c r="AN16" s="108">
        <v>2879</v>
      </c>
      <c r="AO16" s="108">
        <v>3066</v>
      </c>
      <c r="AP16" s="108"/>
      <c r="AQ16" s="108">
        <v>4091</v>
      </c>
      <c r="AR16" s="108">
        <v>3288</v>
      </c>
      <c r="AS16" s="108">
        <v>3516</v>
      </c>
      <c r="AT16" s="108">
        <v>3681</v>
      </c>
      <c r="AU16" s="108">
        <v>3927</v>
      </c>
      <c r="AV16" s="220">
        <v>2576</v>
      </c>
      <c r="AW16" s="108">
        <v>3676</v>
      </c>
      <c r="AX16" s="108">
        <v>3453</v>
      </c>
      <c r="AY16" s="108">
        <v>4156</v>
      </c>
      <c r="AZ16" s="237" t="s">
        <v>124</v>
      </c>
      <c r="BA16" s="237" t="s">
        <v>124</v>
      </c>
      <c r="BB16" s="237" t="s">
        <v>124</v>
      </c>
    </row>
    <row r="17" spans="1:54" x14ac:dyDescent="0.2">
      <c r="A17" s="107" t="s">
        <v>109</v>
      </c>
      <c r="B17" s="11"/>
      <c r="C17" s="11">
        <v>5938</v>
      </c>
      <c r="D17" s="11">
        <v>4636</v>
      </c>
      <c r="E17" s="11">
        <v>4703</v>
      </c>
      <c r="F17" s="11">
        <v>5708</v>
      </c>
      <c r="G17" s="11"/>
      <c r="H17" s="11">
        <v>6128</v>
      </c>
      <c r="I17" s="11">
        <v>4195</v>
      </c>
      <c r="J17" s="11">
        <v>5562</v>
      </c>
      <c r="K17" s="11">
        <v>6101</v>
      </c>
      <c r="L17" s="11"/>
      <c r="M17" s="11">
        <v>5935</v>
      </c>
      <c r="N17" s="11">
        <v>5631</v>
      </c>
      <c r="O17" s="11">
        <v>4671</v>
      </c>
      <c r="P17" s="11">
        <v>4745</v>
      </c>
      <c r="Q17" s="11"/>
      <c r="R17" s="108">
        <v>4723</v>
      </c>
      <c r="S17" s="108">
        <v>4325</v>
      </c>
      <c r="T17" s="108">
        <v>5300</v>
      </c>
      <c r="U17" s="108">
        <v>5736</v>
      </c>
      <c r="V17" s="11"/>
      <c r="W17" s="108">
        <v>5925</v>
      </c>
      <c r="X17" s="108">
        <v>5159</v>
      </c>
      <c r="Y17" s="108">
        <v>5478</v>
      </c>
      <c r="Z17" s="108">
        <v>4702</v>
      </c>
      <c r="AA17" s="11"/>
      <c r="AB17" s="108">
        <v>4397</v>
      </c>
      <c r="AC17" s="108">
        <v>1648</v>
      </c>
      <c r="AD17" s="108">
        <v>1859</v>
      </c>
      <c r="AE17" s="108">
        <v>2978</v>
      </c>
      <c r="AF17" s="11"/>
      <c r="AG17" s="108">
        <v>2098</v>
      </c>
      <c r="AH17" s="108">
        <v>1555</v>
      </c>
      <c r="AI17" s="108">
        <v>2409</v>
      </c>
      <c r="AJ17" s="108">
        <v>4249</v>
      </c>
      <c r="AK17" s="11"/>
      <c r="AL17" s="108">
        <v>3585</v>
      </c>
      <c r="AM17" s="108">
        <v>3490</v>
      </c>
      <c r="AN17" s="108">
        <v>3935</v>
      </c>
      <c r="AO17" s="108">
        <v>6227</v>
      </c>
      <c r="AP17" s="108"/>
      <c r="AQ17" s="108">
        <v>5244</v>
      </c>
      <c r="AR17" s="108">
        <v>5040</v>
      </c>
      <c r="AS17" s="108">
        <v>5410</v>
      </c>
      <c r="AT17" s="108">
        <v>7552</v>
      </c>
      <c r="AU17" s="108">
        <v>5489</v>
      </c>
      <c r="AV17" s="220">
        <v>3923</v>
      </c>
      <c r="AW17" s="108">
        <v>4788</v>
      </c>
      <c r="AX17" s="108">
        <v>5922</v>
      </c>
      <c r="AY17" s="108">
        <v>4192</v>
      </c>
      <c r="AZ17" s="237" t="s">
        <v>124</v>
      </c>
      <c r="BA17" s="237" t="s">
        <v>124</v>
      </c>
      <c r="BB17" s="237" t="s">
        <v>124</v>
      </c>
    </row>
    <row r="18" spans="1:54" x14ac:dyDescent="0.2">
      <c r="A18" s="109" t="s">
        <v>110</v>
      </c>
      <c r="B18" s="110"/>
      <c r="C18" s="110">
        <v>3025</v>
      </c>
      <c r="D18" s="110">
        <v>1982</v>
      </c>
      <c r="E18" s="110">
        <v>1912</v>
      </c>
      <c r="F18" s="110">
        <v>4264</v>
      </c>
      <c r="G18" s="110"/>
      <c r="H18" s="110">
        <v>5675</v>
      </c>
      <c r="I18" s="110">
        <v>3255</v>
      </c>
      <c r="J18" s="110">
        <v>2969</v>
      </c>
      <c r="K18" s="110">
        <v>4452</v>
      </c>
      <c r="L18" s="110"/>
      <c r="M18" s="110">
        <v>5472</v>
      </c>
      <c r="N18" s="110">
        <v>1818</v>
      </c>
      <c r="O18" s="110">
        <v>1540</v>
      </c>
      <c r="P18" s="110">
        <v>1744</v>
      </c>
      <c r="Q18" s="110"/>
      <c r="R18" s="111">
        <v>2396</v>
      </c>
      <c r="S18" s="111">
        <v>1573</v>
      </c>
      <c r="T18" s="111">
        <v>1438</v>
      </c>
      <c r="U18" s="111">
        <v>1622</v>
      </c>
      <c r="V18" s="110"/>
      <c r="W18" s="111">
        <v>2159</v>
      </c>
      <c r="X18" s="111">
        <v>1531</v>
      </c>
      <c r="Y18" s="111">
        <v>1608</v>
      </c>
      <c r="Z18" s="111">
        <v>1623</v>
      </c>
      <c r="AA18" s="110"/>
      <c r="AB18" s="111">
        <v>1842</v>
      </c>
      <c r="AC18" s="111">
        <v>1708</v>
      </c>
      <c r="AD18" s="111">
        <v>1895</v>
      </c>
      <c r="AE18" s="111">
        <v>2203</v>
      </c>
      <c r="AF18" s="110"/>
      <c r="AG18" s="111">
        <v>2819</v>
      </c>
      <c r="AH18" s="111">
        <v>1864</v>
      </c>
      <c r="AI18" s="111">
        <v>1887</v>
      </c>
      <c r="AJ18" s="111">
        <v>2385</v>
      </c>
      <c r="AK18" s="110"/>
      <c r="AL18" s="111">
        <v>4036</v>
      </c>
      <c r="AM18" s="111">
        <v>2725</v>
      </c>
      <c r="AN18" s="111">
        <v>2581</v>
      </c>
      <c r="AO18" s="111">
        <v>3217</v>
      </c>
      <c r="AP18" s="111"/>
      <c r="AQ18" s="111">
        <v>4643</v>
      </c>
      <c r="AR18" s="111">
        <v>3111</v>
      </c>
      <c r="AS18" s="111">
        <v>2962</v>
      </c>
      <c r="AT18" s="111">
        <v>3836</v>
      </c>
      <c r="AU18" s="111">
        <v>5150</v>
      </c>
      <c r="AV18" s="221">
        <v>3089</v>
      </c>
      <c r="AW18" s="111">
        <v>2437</v>
      </c>
      <c r="AX18" s="111">
        <v>3251</v>
      </c>
      <c r="AY18" s="111">
        <v>3608</v>
      </c>
      <c r="AZ18" s="111" t="s">
        <v>124</v>
      </c>
      <c r="BA18" s="111" t="s">
        <v>124</v>
      </c>
      <c r="BB18" s="111" t="s">
        <v>124</v>
      </c>
    </row>
    <row r="19" spans="1:54" x14ac:dyDescent="0.2">
      <c r="A19" s="1"/>
      <c r="B19" s="1"/>
      <c r="C19" s="1"/>
      <c r="D19" s="1"/>
      <c r="E19" s="1"/>
      <c r="F19" s="1"/>
      <c r="G19" s="1"/>
      <c r="H19" s="32"/>
      <c r="I19" s="1"/>
      <c r="J19" s="1"/>
      <c r="K19" s="1"/>
      <c r="L19" s="1"/>
    </row>
    <row r="20" spans="1:54" x14ac:dyDescent="0.2">
      <c r="A20" s="1"/>
      <c r="B20" s="1"/>
      <c r="C20" s="1"/>
      <c r="D20" s="1"/>
      <c r="E20" s="1"/>
      <c r="F20" s="1"/>
      <c r="G20" s="1"/>
      <c r="H20" s="1"/>
      <c r="I20" s="1"/>
      <c r="J20" s="1"/>
      <c r="K20" s="1"/>
      <c r="L20" s="1"/>
    </row>
    <row r="21" spans="1:54" x14ac:dyDescent="0.2">
      <c r="A21" s="1" t="s">
        <v>26</v>
      </c>
      <c r="B21" s="1"/>
      <c r="C21" s="1"/>
      <c r="D21" s="1"/>
      <c r="E21" s="1"/>
      <c r="F21" s="1"/>
      <c r="G21" s="1"/>
      <c r="H21" s="1"/>
      <c r="I21" s="1"/>
      <c r="J21" s="1"/>
      <c r="K21" s="1"/>
      <c r="L21" s="1"/>
    </row>
  </sheetData>
  <mergeCells count="12">
    <mergeCell ref="AY11:BB11"/>
    <mergeCell ref="AU11:AX11"/>
    <mergeCell ref="A10:A12"/>
    <mergeCell ref="B10:P10"/>
    <mergeCell ref="C11:F11"/>
    <mergeCell ref="H11:K11"/>
    <mergeCell ref="M11:P11"/>
    <mergeCell ref="AQ11:AT11"/>
    <mergeCell ref="W11:Z11"/>
    <mergeCell ref="AB11:AE11"/>
    <mergeCell ref="AG11:AJ11"/>
    <mergeCell ref="AL11:AO11"/>
  </mergeCells>
  <hyperlinks>
    <hyperlink ref="A6" location="Indice!A1" display="INDIC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A18"/>
  <sheetViews>
    <sheetView workbookViewId="0">
      <pane xSplit="1" ySplit="10" topLeftCell="AH11" activePane="bottomRight" state="frozen"/>
      <selection pane="topRight" activeCell="B1" sqref="B1"/>
      <selection pane="bottomLeft" activeCell="A11" sqref="A11"/>
      <selection pane="bottomRight" activeCell="AY11" sqref="AY11:BA16"/>
    </sheetView>
  </sheetViews>
  <sheetFormatPr baseColWidth="10" defaultColWidth="11.453125" defaultRowHeight="14.5" x14ac:dyDescent="0.35"/>
  <cols>
    <col min="1" max="1" width="22.1796875" style="112" customWidth="1"/>
    <col min="2" max="5" width="6.7265625" style="112" customWidth="1"/>
    <col min="6" max="6" width="1.81640625" style="112" customWidth="1"/>
    <col min="7" max="10" width="6.7265625" style="112" customWidth="1"/>
    <col min="11" max="11" width="2" style="112" customWidth="1"/>
    <col min="12" max="15" width="6.7265625" style="112" customWidth="1"/>
    <col min="16" max="16" width="2.453125" style="112" customWidth="1"/>
    <col min="17" max="20" width="6.7265625" style="112" customWidth="1"/>
    <col min="21" max="21" width="3.453125" style="112" customWidth="1"/>
    <col min="22" max="25" width="6.7265625" style="112" customWidth="1"/>
    <col min="26" max="26" width="2.1796875" style="112" customWidth="1"/>
    <col min="27" max="30" width="6.7265625" style="112" customWidth="1"/>
    <col min="31" max="31" width="2.453125" style="112" customWidth="1"/>
    <col min="32" max="35" width="6.7265625" style="112" customWidth="1"/>
    <col min="36" max="36" width="2.453125" style="112" customWidth="1"/>
    <col min="37" max="40" width="6.7265625" style="112" customWidth="1"/>
    <col min="41" max="41" width="2.26953125" style="112" customWidth="1"/>
    <col min="42" max="45" width="6.7265625" style="112" customWidth="1"/>
    <col min="46" max="46" width="6.81640625" style="112" customWidth="1"/>
    <col min="47" max="47" width="5.1796875" style="112" customWidth="1"/>
    <col min="48" max="48" width="7.453125" style="112" customWidth="1"/>
    <col min="49" max="49" width="6.1796875" style="112" customWidth="1"/>
    <col min="50" max="50" width="6.81640625" style="112" customWidth="1"/>
    <col min="51" max="51" width="7.54296875" style="112" customWidth="1"/>
    <col min="52" max="52" width="8" style="112" customWidth="1"/>
    <col min="53" max="53" width="8.81640625" style="112" customWidth="1"/>
    <col min="54" max="16384" width="11.453125" style="112"/>
  </cols>
  <sheetData>
    <row r="3" spans="1:53" ht="15" thickBot="1" x14ac:dyDescent="0.4"/>
    <row r="4" spans="1:53" ht="15" thickBot="1" x14ac:dyDescent="0.4">
      <c r="A4" s="164" t="s">
        <v>130</v>
      </c>
    </row>
    <row r="6" spans="1:53" ht="15" customHeight="1" x14ac:dyDescent="0.35">
      <c r="A6" s="172" t="s">
        <v>111</v>
      </c>
      <c r="B6" s="172"/>
      <c r="C6" s="172"/>
      <c r="D6" s="172"/>
      <c r="E6" s="172"/>
      <c r="F6" s="172"/>
      <c r="G6" s="172"/>
      <c r="H6" s="172"/>
      <c r="I6" s="172"/>
      <c r="J6" s="172"/>
      <c r="K6" s="172"/>
      <c r="L6" s="172"/>
    </row>
    <row r="7" spans="1:53" x14ac:dyDescent="0.35">
      <c r="A7" s="173"/>
      <c r="B7" s="172"/>
      <c r="C7" s="172"/>
      <c r="D7" s="172"/>
      <c r="E7" s="172"/>
      <c r="F7" s="172"/>
      <c r="G7" s="172"/>
      <c r="H7" s="172"/>
      <c r="I7" s="172"/>
      <c r="J7" s="172"/>
      <c r="K7" s="172"/>
      <c r="L7" s="172"/>
    </row>
    <row r="8" spans="1:53" ht="15" customHeight="1" x14ac:dyDescent="0.35">
      <c r="A8" s="256" t="s">
        <v>100</v>
      </c>
      <c r="B8" s="257" t="s">
        <v>112</v>
      </c>
      <c r="C8" s="257"/>
      <c r="D8" s="257"/>
      <c r="E8" s="257"/>
      <c r="F8" s="257"/>
      <c r="G8" s="257"/>
      <c r="H8" s="257"/>
      <c r="I8" s="257"/>
      <c r="J8" s="257"/>
      <c r="K8" s="257"/>
      <c r="L8" s="257"/>
      <c r="M8" s="257"/>
      <c r="N8" s="257"/>
      <c r="O8" s="257"/>
      <c r="P8" s="113"/>
      <c r="Q8" s="103"/>
      <c r="R8" s="103"/>
      <c r="S8" s="103"/>
      <c r="T8" s="103"/>
      <c r="U8" s="113"/>
      <c r="V8" s="103"/>
      <c r="W8" s="103"/>
      <c r="X8" s="103"/>
      <c r="Y8" s="103"/>
      <c r="Z8" s="113"/>
      <c r="AA8" s="103"/>
      <c r="AB8" s="103"/>
      <c r="AC8" s="103"/>
      <c r="AD8" s="103"/>
      <c r="AE8" s="113"/>
      <c r="AF8" s="103"/>
      <c r="AG8" s="103"/>
      <c r="AH8" s="103"/>
      <c r="AI8" s="103"/>
      <c r="AJ8" s="113"/>
      <c r="AK8" s="103"/>
      <c r="AL8" s="103"/>
      <c r="AM8" s="103"/>
      <c r="AN8" s="103"/>
      <c r="AO8" s="103"/>
      <c r="AP8" s="103"/>
      <c r="AQ8" s="103"/>
      <c r="AR8" s="103"/>
      <c r="AS8" s="103"/>
      <c r="AT8" s="103"/>
      <c r="AU8" s="103"/>
      <c r="AV8" s="103"/>
      <c r="AW8" s="103"/>
      <c r="AX8" s="103"/>
      <c r="AY8" s="103"/>
      <c r="AZ8" s="103"/>
      <c r="BA8" s="103"/>
    </row>
    <row r="9" spans="1:53" ht="15" customHeight="1" x14ac:dyDescent="0.35">
      <c r="A9" s="256"/>
      <c r="B9" s="255">
        <v>2010</v>
      </c>
      <c r="C9" s="255"/>
      <c r="D9" s="255"/>
      <c r="E9" s="255"/>
      <c r="F9" s="101"/>
      <c r="G9" s="255">
        <v>2011</v>
      </c>
      <c r="H9" s="255"/>
      <c r="I9" s="255"/>
      <c r="J9" s="255"/>
      <c r="K9" s="101"/>
      <c r="L9" s="255">
        <v>2012</v>
      </c>
      <c r="M9" s="255"/>
      <c r="N9" s="255"/>
      <c r="O9" s="255"/>
      <c r="P9" s="99"/>
      <c r="Q9" s="255">
        <v>2013</v>
      </c>
      <c r="R9" s="255"/>
      <c r="S9" s="255"/>
      <c r="T9" s="255"/>
      <c r="U9" s="99"/>
      <c r="V9" s="255">
        <v>2014</v>
      </c>
      <c r="W9" s="255"/>
      <c r="X9" s="255"/>
      <c r="Y9" s="114"/>
      <c r="Z9" s="99"/>
      <c r="AA9" s="255">
        <v>2015</v>
      </c>
      <c r="AB9" s="255"/>
      <c r="AC9" s="255"/>
      <c r="AD9" s="255"/>
      <c r="AE9" s="99"/>
      <c r="AF9" s="255">
        <v>2016</v>
      </c>
      <c r="AG9" s="255"/>
      <c r="AH9" s="255"/>
      <c r="AI9" s="255"/>
      <c r="AJ9" s="99"/>
      <c r="AK9" s="255">
        <v>2017</v>
      </c>
      <c r="AL9" s="255"/>
      <c r="AM9" s="255"/>
      <c r="AN9" s="255"/>
      <c r="AO9" s="163"/>
      <c r="AP9" s="255">
        <v>2018</v>
      </c>
      <c r="AQ9" s="255"/>
      <c r="AR9" s="255"/>
      <c r="AS9" s="255"/>
      <c r="AT9" s="255">
        <v>2019</v>
      </c>
      <c r="AU9" s="255"/>
      <c r="AV9" s="255"/>
      <c r="AW9" s="255"/>
      <c r="AX9" s="255">
        <v>2020</v>
      </c>
      <c r="AY9" s="255"/>
      <c r="AZ9" s="255"/>
      <c r="BA9" s="255"/>
    </row>
    <row r="10" spans="1:53" ht="18" customHeight="1" x14ac:dyDescent="0.35">
      <c r="A10" s="256"/>
      <c r="B10" s="103" t="s">
        <v>102</v>
      </c>
      <c r="C10" s="103" t="s">
        <v>103</v>
      </c>
      <c r="D10" s="103" t="s">
        <v>104</v>
      </c>
      <c r="E10" s="103" t="s">
        <v>105</v>
      </c>
      <c r="F10" s="103"/>
      <c r="G10" s="103" t="s">
        <v>102</v>
      </c>
      <c r="H10" s="103" t="s">
        <v>103</v>
      </c>
      <c r="I10" s="103" t="s">
        <v>104</v>
      </c>
      <c r="J10" s="103" t="s">
        <v>105</v>
      </c>
      <c r="K10" s="103"/>
      <c r="L10" s="103" t="s">
        <v>102</v>
      </c>
      <c r="M10" s="103" t="s">
        <v>103</v>
      </c>
      <c r="N10" s="103" t="s">
        <v>104</v>
      </c>
      <c r="O10" s="103" t="s">
        <v>105</v>
      </c>
      <c r="P10" s="103"/>
      <c r="Q10" s="103" t="s">
        <v>102</v>
      </c>
      <c r="R10" s="103" t="s">
        <v>103</v>
      </c>
      <c r="S10" s="103" t="s">
        <v>104</v>
      </c>
      <c r="T10" s="103" t="s">
        <v>105</v>
      </c>
      <c r="U10" s="103"/>
      <c r="V10" s="103" t="s">
        <v>102</v>
      </c>
      <c r="W10" s="103" t="s">
        <v>103</v>
      </c>
      <c r="X10" s="103" t="s">
        <v>104</v>
      </c>
      <c r="Y10" s="103" t="s">
        <v>105</v>
      </c>
      <c r="Z10" s="103"/>
      <c r="AA10" s="103" t="s">
        <v>102</v>
      </c>
      <c r="AB10" s="103" t="s">
        <v>103</v>
      </c>
      <c r="AC10" s="103" t="s">
        <v>104</v>
      </c>
      <c r="AD10" s="103" t="s">
        <v>105</v>
      </c>
      <c r="AE10" s="103"/>
      <c r="AF10" s="103" t="s">
        <v>102</v>
      </c>
      <c r="AG10" s="103" t="s">
        <v>103</v>
      </c>
      <c r="AH10" s="103" t="s">
        <v>104</v>
      </c>
      <c r="AI10" s="103" t="s">
        <v>105</v>
      </c>
      <c r="AJ10" s="103"/>
      <c r="AK10" s="103" t="s">
        <v>102</v>
      </c>
      <c r="AL10" s="103" t="s">
        <v>103</v>
      </c>
      <c r="AM10" s="103" t="s">
        <v>104</v>
      </c>
      <c r="AN10" s="103" t="s">
        <v>105</v>
      </c>
      <c r="AO10" s="103"/>
      <c r="AP10" s="103" t="s">
        <v>102</v>
      </c>
      <c r="AQ10" s="103" t="s">
        <v>103</v>
      </c>
      <c r="AR10" s="103" t="s">
        <v>104</v>
      </c>
      <c r="AS10" s="103" t="s">
        <v>105</v>
      </c>
      <c r="AT10" s="103" t="s">
        <v>102</v>
      </c>
      <c r="AU10" s="103" t="s">
        <v>103</v>
      </c>
      <c r="AV10" s="103" t="s">
        <v>104</v>
      </c>
      <c r="AW10" s="103" t="s">
        <v>105</v>
      </c>
      <c r="AX10" s="103" t="s">
        <v>102</v>
      </c>
      <c r="AY10" s="103" t="s">
        <v>103</v>
      </c>
      <c r="AZ10" s="103" t="s">
        <v>104</v>
      </c>
      <c r="BA10" s="103" t="s">
        <v>105</v>
      </c>
    </row>
    <row r="11" spans="1:53" x14ac:dyDescent="0.35">
      <c r="A11" s="115" t="s">
        <v>12</v>
      </c>
      <c r="B11" s="116">
        <v>17.91</v>
      </c>
      <c r="C11" s="116">
        <v>17.670000000000002</v>
      </c>
      <c r="D11" s="116">
        <v>20.329999999999998</v>
      </c>
      <c r="E11" s="116">
        <v>17.989999999999998</v>
      </c>
      <c r="F11" s="116"/>
      <c r="G11" s="116">
        <v>30.48</v>
      </c>
      <c r="H11" s="116">
        <v>24.13</v>
      </c>
      <c r="I11" s="116">
        <v>17.600000000000001</v>
      </c>
      <c r="J11" s="116">
        <v>22.65</v>
      </c>
      <c r="K11" s="116"/>
      <c r="L11" s="116">
        <v>21.45</v>
      </c>
      <c r="M11" s="116">
        <v>23.66</v>
      </c>
      <c r="N11" s="116">
        <v>14.57</v>
      </c>
      <c r="O11" s="116">
        <v>25.8</v>
      </c>
      <c r="P11" s="116"/>
      <c r="Q11" s="116">
        <v>24.7</v>
      </c>
      <c r="R11" s="116">
        <v>15.42</v>
      </c>
      <c r="S11" s="116">
        <v>13.9</v>
      </c>
      <c r="T11" s="116">
        <v>17.399999999999999</v>
      </c>
      <c r="U11" s="116"/>
      <c r="V11" s="116">
        <v>17.72</v>
      </c>
      <c r="W11" s="116">
        <v>12.02</v>
      </c>
      <c r="X11" s="116">
        <v>15.21</v>
      </c>
      <c r="Y11" s="116">
        <v>11.94</v>
      </c>
      <c r="Z11" s="116"/>
      <c r="AA11" s="116">
        <v>12.69</v>
      </c>
      <c r="AB11" s="116">
        <v>9.99</v>
      </c>
      <c r="AC11" s="116">
        <v>12.38</v>
      </c>
      <c r="AD11" s="116">
        <v>12.38</v>
      </c>
      <c r="AE11" s="116"/>
      <c r="AF11" s="116">
        <v>16.03</v>
      </c>
      <c r="AG11" s="116">
        <v>14.89</v>
      </c>
      <c r="AH11" s="116">
        <v>15.19</v>
      </c>
      <c r="AI11" s="116">
        <v>11.92</v>
      </c>
      <c r="AJ11" s="116"/>
      <c r="AK11" s="116">
        <v>11.7</v>
      </c>
      <c r="AL11" s="116">
        <v>11.19</v>
      </c>
      <c r="AM11" s="116">
        <v>14.44</v>
      </c>
      <c r="AN11" s="116">
        <v>11.17</v>
      </c>
      <c r="AO11" s="116"/>
      <c r="AP11" s="116">
        <v>13.41</v>
      </c>
      <c r="AQ11" s="116">
        <v>11.705</v>
      </c>
      <c r="AR11" s="116">
        <v>12.737</v>
      </c>
      <c r="AS11" s="116">
        <v>12.561</v>
      </c>
      <c r="AT11" s="116">
        <v>12.872</v>
      </c>
      <c r="AU11" s="116">
        <v>13.366</v>
      </c>
      <c r="AV11" s="116">
        <v>13.898999999999999</v>
      </c>
      <c r="AW11" s="233">
        <v>21.405000000000001</v>
      </c>
      <c r="AX11" s="116">
        <v>15.798</v>
      </c>
      <c r="AY11" s="219" t="s">
        <v>124</v>
      </c>
      <c r="AZ11" s="219" t="s">
        <v>124</v>
      </c>
      <c r="BA11" s="219" t="s">
        <v>124</v>
      </c>
    </row>
    <row r="12" spans="1:53" x14ac:dyDescent="0.35">
      <c r="A12" s="117" t="s">
        <v>106</v>
      </c>
      <c r="B12" s="118">
        <v>11.02</v>
      </c>
      <c r="C12" s="118">
        <v>9.99</v>
      </c>
      <c r="D12" s="118">
        <v>10.97</v>
      </c>
      <c r="E12" s="118">
        <v>12.14</v>
      </c>
      <c r="F12" s="118"/>
      <c r="G12" s="118">
        <v>17.36</v>
      </c>
      <c r="H12" s="118">
        <v>16.170000000000002</v>
      </c>
      <c r="I12" s="118">
        <v>19.64</v>
      </c>
      <c r="J12" s="118">
        <v>13.17</v>
      </c>
      <c r="K12" s="118"/>
      <c r="L12" s="118">
        <v>14.14</v>
      </c>
      <c r="M12" s="118">
        <v>12.23</v>
      </c>
      <c r="N12" s="118">
        <v>9</v>
      </c>
      <c r="O12" s="118">
        <v>16.2</v>
      </c>
      <c r="P12" s="118"/>
      <c r="Q12" s="118">
        <v>12.38</v>
      </c>
      <c r="R12" s="118">
        <v>9.1</v>
      </c>
      <c r="S12" s="118">
        <v>10</v>
      </c>
      <c r="T12" s="118">
        <v>15</v>
      </c>
      <c r="U12" s="118"/>
      <c r="V12" s="118">
        <v>10.94</v>
      </c>
      <c r="W12" s="118">
        <v>7.25</v>
      </c>
      <c r="X12" s="118">
        <v>8.07</v>
      </c>
      <c r="Y12" s="118">
        <v>7.63</v>
      </c>
      <c r="Z12" s="118"/>
      <c r="AA12" s="118">
        <v>10.18</v>
      </c>
      <c r="AB12" s="118">
        <v>7.76</v>
      </c>
      <c r="AC12" s="118">
        <v>9.1</v>
      </c>
      <c r="AD12" s="118">
        <v>9.1</v>
      </c>
      <c r="AE12" s="118"/>
      <c r="AF12" s="118">
        <v>12.58</v>
      </c>
      <c r="AG12" s="118">
        <v>11.55</v>
      </c>
      <c r="AH12" s="118">
        <v>9.57</v>
      </c>
      <c r="AI12" s="118">
        <v>15.96</v>
      </c>
      <c r="AJ12" s="118"/>
      <c r="AK12" s="118">
        <v>8.85</v>
      </c>
      <c r="AL12" s="118">
        <v>8.4499999999999993</v>
      </c>
      <c r="AM12" s="118">
        <v>13.59</v>
      </c>
      <c r="AN12" s="118">
        <v>9.76</v>
      </c>
      <c r="AO12" s="118"/>
      <c r="AP12" s="118">
        <v>12.19</v>
      </c>
      <c r="AQ12" s="118">
        <v>13.143000000000001</v>
      </c>
      <c r="AR12" s="118">
        <v>9.907</v>
      </c>
      <c r="AS12" s="118">
        <v>12.823</v>
      </c>
      <c r="AT12" s="118">
        <v>11.606</v>
      </c>
      <c r="AU12" s="118">
        <v>8.952</v>
      </c>
      <c r="AV12" s="118">
        <v>11.63</v>
      </c>
      <c r="AW12" s="234">
        <v>16.507000000000001</v>
      </c>
      <c r="AX12" s="118">
        <v>13.462999999999999</v>
      </c>
      <c r="AY12" s="237" t="s">
        <v>124</v>
      </c>
      <c r="AZ12" s="237" t="s">
        <v>124</v>
      </c>
      <c r="BA12" s="237" t="s">
        <v>124</v>
      </c>
    </row>
    <row r="13" spans="1:53" x14ac:dyDescent="0.35">
      <c r="A13" s="117" t="s">
        <v>107</v>
      </c>
      <c r="B13" s="118">
        <v>8.61</v>
      </c>
      <c r="C13" s="118">
        <v>10.94</v>
      </c>
      <c r="D13" s="118">
        <v>12.92</v>
      </c>
      <c r="E13" s="118">
        <v>8.8000000000000007</v>
      </c>
      <c r="F13" s="118"/>
      <c r="G13" s="118">
        <v>13.01</v>
      </c>
      <c r="H13" s="118">
        <v>15.59</v>
      </c>
      <c r="I13" s="118">
        <v>11.47</v>
      </c>
      <c r="J13" s="118">
        <v>7.38</v>
      </c>
      <c r="K13" s="118"/>
      <c r="L13" s="118">
        <v>9.26</v>
      </c>
      <c r="M13" s="118">
        <v>4.5</v>
      </c>
      <c r="N13" s="118">
        <v>10.48</v>
      </c>
      <c r="O13" s="118">
        <v>10.5</v>
      </c>
      <c r="P13" s="118"/>
      <c r="Q13" s="118">
        <v>13.32</v>
      </c>
      <c r="R13" s="118">
        <v>10.44</v>
      </c>
      <c r="S13" s="118">
        <v>6.3</v>
      </c>
      <c r="T13" s="118">
        <v>5.6</v>
      </c>
      <c r="U13" s="118"/>
      <c r="V13" s="118">
        <v>9.4499999999999993</v>
      </c>
      <c r="W13" s="118">
        <v>5.13</v>
      </c>
      <c r="X13" s="118">
        <v>6.24</v>
      </c>
      <c r="Y13" s="118">
        <v>8.76</v>
      </c>
      <c r="Z13" s="118"/>
      <c r="AA13" s="118">
        <v>9.25</v>
      </c>
      <c r="AB13" s="118">
        <v>6.05</v>
      </c>
      <c r="AC13" s="118">
        <v>5.57</v>
      </c>
      <c r="AD13" s="118">
        <v>5.57</v>
      </c>
      <c r="AE13" s="118"/>
      <c r="AF13" s="118">
        <v>7.14</v>
      </c>
      <c r="AG13" s="118">
        <v>5.92</v>
      </c>
      <c r="AH13" s="118">
        <v>5.18</v>
      </c>
      <c r="AI13" s="118">
        <v>5.07</v>
      </c>
      <c r="AJ13" s="118"/>
      <c r="AK13" s="118">
        <v>7.54</v>
      </c>
      <c r="AL13" s="118">
        <v>6.02</v>
      </c>
      <c r="AM13" s="118">
        <v>5.42</v>
      </c>
      <c r="AN13" s="118">
        <v>5.71</v>
      </c>
      <c r="AO13" s="118"/>
      <c r="AP13" s="118">
        <v>6.06</v>
      </c>
      <c r="AQ13" s="118">
        <v>5.7750000000000004</v>
      </c>
      <c r="AR13" s="118">
        <v>6.4829999999999997</v>
      </c>
      <c r="AS13" s="118">
        <v>4.7510000000000003</v>
      </c>
      <c r="AT13" s="118">
        <v>5.5880000000000001</v>
      </c>
      <c r="AU13" s="118">
        <v>6.9539999999999997</v>
      </c>
      <c r="AV13" s="118">
        <v>5.5289999999999999</v>
      </c>
      <c r="AW13" s="234">
        <v>7.5670000000000002</v>
      </c>
      <c r="AX13" s="118">
        <v>8.5760000000000005</v>
      </c>
      <c r="AY13" s="237" t="s">
        <v>124</v>
      </c>
      <c r="AZ13" s="237" t="s">
        <v>124</v>
      </c>
      <c r="BA13" s="237" t="s">
        <v>124</v>
      </c>
    </row>
    <row r="14" spans="1:53" x14ac:dyDescent="0.35">
      <c r="A14" s="117" t="s">
        <v>108</v>
      </c>
      <c r="B14" s="11" t="s">
        <v>55</v>
      </c>
      <c r="C14" s="11" t="s">
        <v>55</v>
      </c>
      <c r="D14" s="11" t="s">
        <v>55</v>
      </c>
      <c r="E14" s="11" t="s">
        <v>55</v>
      </c>
      <c r="F14" s="118"/>
      <c r="G14" s="11" t="s">
        <v>55</v>
      </c>
      <c r="H14" s="11" t="s">
        <v>55</v>
      </c>
      <c r="I14" s="11" t="s">
        <v>55</v>
      </c>
      <c r="J14" s="11" t="s">
        <v>55</v>
      </c>
      <c r="K14" s="118"/>
      <c r="L14" s="11" t="s">
        <v>55</v>
      </c>
      <c r="M14" s="11" t="s">
        <v>55</v>
      </c>
      <c r="N14" s="11" t="s">
        <v>55</v>
      </c>
      <c r="O14" s="11" t="s">
        <v>55</v>
      </c>
      <c r="P14" s="118"/>
      <c r="Q14" s="11" t="s">
        <v>55</v>
      </c>
      <c r="R14" s="11" t="s">
        <v>55</v>
      </c>
      <c r="S14" s="11" t="s">
        <v>55</v>
      </c>
      <c r="T14" s="11" t="s">
        <v>55</v>
      </c>
      <c r="U14" s="118"/>
      <c r="V14" s="11" t="s">
        <v>55</v>
      </c>
      <c r="W14" s="11" t="s">
        <v>55</v>
      </c>
      <c r="X14" s="11" t="s">
        <v>55</v>
      </c>
      <c r="Y14" s="11" t="s">
        <v>55</v>
      </c>
      <c r="Z14" s="118"/>
      <c r="AA14" s="11" t="s">
        <v>55</v>
      </c>
      <c r="AB14" s="118">
        <v>11.05</v>
      </c>
      <c r="AC14" s="118">
        <v>12.87</v>
      </c>
      <c r="AD14" s="118">
        <v>12.87</v>
      </c>
      <c r="AE14" s="118"/>
      <c r="AF14" s="118">
        <v>16.91</v>
      </c>
      <c r="AG14" s="118">
        <v>19.97</v>
      </c>
      <c r="AH14" s="118">
        <v>27.11</v>
      </c>
      <c r="AI14" s="118">
        <v>9.77</v>
      </c>
      <c r="AJ14" s="118"/>
      <c r="AK14" s="118">
        <v>13.68</v>
      </c>
      <c r="AL14" s="118">
        <v>12.69</v>
      </c>
      <c r="AM14" s="118">
        <v>19.329999999999998</v>
      </c>
      <c r="AN14" s="118">
        <v>19.62</v>
      </c>
      <c r="AO14" s="118"/>
      <c r="AP14" s="118">
        <v>11.99</v>
      </c>
      <c r="AQ14" s="118">
        <v>12.353999999999999</v>
      </c>
      <c r="AR14" s="118">
        <v>14.335000000000001</v>
      </c>
      <c r="AS14" s="118">
        <v>11.746</v>
      </c>
      <c r="AT14" s="118">
        <v>13.532</v>
      </c>
      <c r="AU14" s="118">
        <v>14.917</v>
      </c>
      <c r="AV14" s="118">
        <v>11.760999999999999</v>
      </c>
      <c r="AW14" s="234">
        <v>18.859000000000002</v>
      </c>
      <c r="AX14" s="118">
        <v>15.801</v>
      </c>
      <c r="AY14" s="237" t="s">
        <v>124</v>
      </c>
      <c r="AZ14" s="237" t="s">
        <v>124</v>
      </c>
      <c r="BA14" s="237" t="s">
        <v>124</v>
      </c>
    </row>
    <row r="15" spans="1:53" x14ac:dyDescent="0.35">
      <c r="A15" s="117" t="s">
        <v>109</v>
      </c>
      <c r="B15" s="118">
        <v>21.15</v>
      </c>
      <c r="C15" s="118">
        <v>18.989999999999998</v>
      </c>
      <c r="D15" s="118">
        <v>19.97</v>
      </c>
      <c r="E15" s="118">
        <v>20.95</v>
      </c>
      <c r="F15" s="118"/>
      <c r="G15" s="118">
        <v>47.37</v>
      </c>
      <c r="H15" s="118">
        <v>18.920000000000002</v>
      </c>
      <c r="I15" s="118">
        <v>18.63</v>
      </c>
      <c r="J15" s="118">
        <v>31.03</v>
      </c>
      <c r="K15" s="118"/>
      <c r="L15" s="118">
        <v>23.72</v>
      </c>
      <c r="M15" s="118">
        <v>33.08</v>
      </c>
      <c r="N15" s="118">
        <v>16.600000000000001</v>
      </c>
      <c r="O15" s="118">
        <v>38.9</v>
      </c>
      <c r="P15" s="118"/>
      <c r="Q15" s="118">
        <v>31.38</v>
      </c>
      <c r="R15" s="118">
        <v>17.16</v>
      </c>
      <c r="S15" s="118">
        <v>20.3</v>
      </c>
      <c r="T15" s="118">
        <v>23.3</v>
      </c>
      <c r="U15" s="118"/>
      <c r="V15" s="118">
        <v>17.72</v>
      </c>
      <c r="W15" s="118">
        <v>16.03</v>
      </c>
      <c r="X15" s="118">
        <v>16.84</v>
      </c>
      <c r="Y15" s="118">
        <v>15.94</v>
      </c>
      <c r="Z15" s="118"/>
      <c r="AA15" s="118">
        <v>10.01</v>
      </c>
      <c r="AB15" s="118">
        <v>11.11</v>
      </c>
      <c r="AC15" s="118">
        <v>14.34</v>
      </c>
      <c r="AD15" s="118">
        <v>14.34</v>
      </c>
      <c r="AE15" s="118"/>
      <c r="AF15" s="118">
        <v>17.239999999999998</v>
      </c>
      <c r="AG15" s="118">
        <v>14.85</v>
      </c>
      <c r="AH15" s="118">
        <v>17.670000000000002</v>
      </c>
      <c r="AI15" s="118">
        <v>14.19</v>
      </c>
      <c r="AJ15" s="118"/>
      <c r="AK15" s="118">
        <v>13.37</v>
      </c>
      <c r="AL15" s="118">
        <v>11.23</v>
      </c>
      <c r="AM15" s="118">
        <v>12.21</v>
      </c>
      <c r="AN15" s="118">
        <v>9.09</v>
      </c>
      <c r="AO15" s="118"/>
      <c r="AP15" s="118">
        <v>11.27</v>
      </c>
      <c r="AQ15" s="118">
        <v>11.022</v>
      </c>
      <c r="AR15" s="118">
        <v>12.238</v>
      </c>
      <c r="AS15" s="118">
        <v>14.63</v>
      </c>
      <c r="AT15" s="118">
        <v>13.21</v>
      </c>
      <c r="AU15" s="118">
        <v>15.462999999999999</v>
      </c>
      <c r="AV15" s="118">
        <v>19.332000000000001</v>
      </c>
      <c r="AW15" s="234">
        <v>32.26</v>
      </c>
      <c r="AX15" s="118">
        <v>17.393000000000001</v>
      </c>
      <c r="AY15" s="237" t="s">
        <v>124</v>
      </c>
      <c r="AZ15" s="237" t="s">
        <v>124</v>
      </c>
      <c r="BA15" s="237" t="s">
        <v>124</v>
      </c>
    </row>
    <row r="16" spans="1:53" x14ac:dyDescent="0.35">
      <c r="A16" s="119" t="s">
        <v>110</v>
      </c>
      <c r="B16" s="120">
        <v>22</v>
      </c>
      <c r="C16" s="120">
        <v>27.4</v>
      </c>
      <c r="D16" s="120">
        <v>40.630000000000003</v>
      </c>
      <c r="E16" s="120">
        <v>23.8</v>
      </c>
      <c r="F16" s="120"/>
      <c r="G16" s="120">
        <v>23.69</v>
      </c>
      <c r="H16" s="120">
        <v>40.21</v>
      </c>
      <c r="I16" s="120">
        <v>19.79</v>
      </c>
      <c r="J16" s="120">
        <v>31.76</v>
      </c>
      <c r="K16" s="120"/>
      <c r="L16" s="120">
        <v>30.06</v>
      </c>
      <c r="M16" s="120">
        <v>35.51</v>
      </c>
      <c r="N16" s="120">
        <v>27.76</v>
      </c>
      <c r="O16" s="120">
        <v>36.200000000000003</v>
      </c>
      <c r="P16" s="120"/>
      <c r="Q16" s="120">
        <v>30.97</v>
      </c>
      <c r="R16" s="120">
        <v>27.47</v>
      </c>
      <c r="S16" s="120">
        <v>14.8</v>
      </c>
      <c r="T16" s="120">
        <v>26.9</v>
      </c>
      <c r="U16" s="120"/>
      <c r="V16" s="120">
        <v>35.909999999999997</v>
      </c>
      <c r="W16" s="120">
        <v>23.27</v>
      </c>
      <c r="X16" s="120">
        <v>47.96</v>
      </c>
      <c r="Y16" s="120">
        <v>17.16</v>
      </c>
      <c r="Z16" s="120"/>
      <c r="AA16" s="120">
        <v>19.760000000000002</v>
      </c>
      <c r="AB16" s="120">
        <v>16.66</v>
      </c>
      <c r="AC16" s="120">
        <v>25.69</v>
      </c>
      <c r="AD16" s="120">
        <v>25.69</v>
      </c>
      <c r="AE16" s="120"/>
      <c r="AF16" s="120">
        <v>21.37</v>
      </c>
      <c r="AG16" s="120">
        <v>21.24</v>
      </c>
      <c r="AH16" s="120">
        <v>24.53</v>
      </c>
      <c r="AI16" s="120">
        <v>15.48</v>
      </c>
      <c r="AJ16" s="120"/>
      <c r="AK16" s="120">
        <v>12.92</v>
      </c>
      <c r="AL16" s="120">
        <v>19.309999999999999</v>
      </c>
      <c r="AM16" s="120">
        <v>30.82</v>
      </c>
      <c r="AN16" s="120">
        <v>19.43</v>
      </c>
      <c r="AO16" s="120"/>
      <c r="AP16" s="120">
        <v>23.63</v>
      </c>
      <c r="AQ16" s="120">
        <v>20.122</v>
      </c>
      <c r="AR16" s="120">
        <v>29.34</v>
      </c>
      <c r="AS16" s="120">
        <v>23.524999999999999</v>
      </c>
      <c r="AT16" s="120">
        <v>20.593</v>
      </c>
      <c r="AU16" s="120">
        <v>19.582000000000001</v>
      </c>
      <c r="AV16" s="120">
        <v>25.257000000000001</v>
      </c>
      <c r="AW16" s="235">
        <v>26.957999999999998</v>
      </c>
      <c r="AX16" s="120">
        <v>20.276</v>
      </c>
      <c r="AY16" s="111" t="s">
        <v>124</v>
      </c>
      <c r="AZ16" s="111" t="s">
        <v>124</v>
      </c>
      <c r="BA16" s="111" t="s">
        <v>124</v>
      </c>
    </row>
    <row r="17" spans="1:12" x14ac:dyDescent="0.35">
      <c r="A17" s="121"/>
      <c r="B17" s="121"/>
      <c r="C17" s="121"/>
      <c r="D17" s="121"/>
      <c r="E17" s="121"/>
      <c r="F17" s="121"/>
      <c r="G17" s="121"/>
      <c r="H17" s="121"/>
      <c r="I17" s="121"/>
      <c r="J17" s="121"/>
      <c r="K17" s="121"/>
      <c r="L17" s="121"/>
    </row>
    <row r="18" spans="1:12" x14ac:dyDescent="0.35">
      <c r="A18" s="122" t="s">
        <v>26</v>
      </c>
      <c r="B18" s="121"/>
      <c r="C18" s="121"/>
      <c r="D18" s="121"/>
      <c r="E18" s="121"/>
      <c r="F18" s="121"/>
      <c r="G18" s="121"/>
      <c r="H18" s="121"/>
      <c r="I18" s="121"/>
      <c r="J18" s="121"/>
      <c r="K18" s="121"/>
      <c r="L18" s="121"/>
    </row>
  </sheetData>
  <mergeCells count="13">
    <mergeCell ref="AX9:BA9"/>
    <mergeCell ref="AT9:AW9"/>
    <mergeCell ref="A8:A10"/>
    <mergeCell ref="B8:O8"/>
    <mergeCell ref="B9:E9"/>
    <mergeCell ref="G9:J9"/>
    <mergeCell ref="L9:O9"/>
    <mergeCell ref="AP9:AS9"/>
    <mergeCell ref="Q9:T9"/>
    <mergeCell ref="V9:X9"/>
    <mergeCell ref="AA9:AD9"/>
    <mergeCell ref="AF9:AI9"/>
    <mergeCell ref="AK9:AN9"/>
  </mergeCells>
  <hyperlinks>
    <hyperlink ref="A4" location="Indice!A1" display="INDIC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A21"/>
  <sheetViews>
    <sheetView workbookViewId="0">
      <pane xSplit="1" ySplit="11" topLeftCell="AG12" activePane="bottomRight" state="frozen"/>
      <selection pane="topRight" activeCell="B1" sqref="B1"/>
      <selection pane="bottomLeft" activeCell="A11" sqref="A11"/>
      <selection pane="bottomRight" activeCell="AY14" sqref="AY14:BA19"/>
    </sheetView>
  </sheetViews>
  <sheetFormatPr baseColWidth="10" defaultColWidth="11.453125" defaultRowHeight="10" x14ac:dyDescent="0.2"/>
  <cols>
    <col min="1" max="1" width="21.1796875" style="123" customWidth="1"/>
    <col min="2" max="5" width="6" style="123" customWidth="1"/>
    <col min="6" max="6" width="1.54296875" style="123" customWidth="1"/>
    <col min="7" max="10" width="6" style="123" customWidth="1"/>
    <col min="11" max="11" width="1.54296875" style="123" customWidth="1"/>
    <col min="12" max="15" width="6" style="123" customWidth="1"/>
    <col min="16" max="16" width="1.54296875" style="123" customWidth="1"/>
    <col min="17" max="20" width="6.7265625" style="123" customWidth="1"/>
    <col min="21" max="21" width="1.54296875" style="123" customWidth="1"/>
    <col min="22" max="25" width="6" style="123" customWidth="1"/>
    <col min="26" max="26" width="1.54296875" style="123" customWidth="1"/>
    <col min="27" max="30" width="6" style="123" customWidth="1"/>
    <col min="31" max="31" width="1.54296875" style="123" customWidth="1"/>
    <col min="32" max="35" width="6" style="123" customWidth="1"/>
    <col min="36" max="36" width="1.54296875" style="123" customWidth="1"/>
    <col min="37" max="40" width="6" style="123" customWidth="1"/>
    <col min="41" max="41" width="1.7265625" style="123" customWidth="1"/>
    <col min="42" max="45" width="6" style="123" customWidth="1"/>
    <col min="46" max="46" width="5.1796875" style="123" customWidth="1"/>
    <col min="47" max="47" width="5.7265625" style="123" customWidth="1"/>
    <col min="48" max="48" width="4.7265625" style="123" customWidth="1"/>
    <col min="49" max="49" width="6" style="123" customWidth="1"/>
    <col min="50" max="50" width="4.81640625" style="123" customWidth="1"/>
    <col min="51" max="51" width="5" style="123" customWidth="1"/>
    <col min="52" max="53" width="5.453125" style="123" customWidth="1"/>
    <col min="54" max="16384" width="11.453125" style="123"/>
  </cols>
  <sheetData>
    <row r="4" spans="1:53" ht="10.5" thickBot="1" x14ac:dyDescent="0.25"/>
    <row r="5" spans="1:53" ht="15" thickBot="1" x14ac:dyDescent="0.25">
      <c r="A5" s="164" t="s">
        <v>130</v>
      </c>
    </row>
    <row r="7" spans="1:53" ht="10.5" customHeight="1" x14ac:dyDescent="0.2">
      <c r="A7" s="172" t="s">
        <v>113</v>
      </c>
      <c r="B7" s="172"/>
      <c r="C7" s="172"/>
      <c r="D7" s="172"/>
      <c r="E7" s="172"/>
      <c r="F7" s="172"/>
      <c r="G7" s="172"/>
      <c r="H7" s="172"/>
      <c r="I7" s="172"/>
      <c r="J7" s="172"/>
      <c r="K7" s="172"/>
      <c r="L7" s="172"/>
      <c r="M7" s="172"/>
      <c r="N7" s="172"/>
      <c r="O7" s="172"/>
      <c r="P7" s="172"/>
      <c r="Q7" s="172"/>
      <c r="R7" s="172"/>
      <c r="S7" s="172"/>
    </row>
    <row r="8" spans="1:53" ht="12.5" x14ac:dyDescent="0.2">
      <c r="A8" s="173"/>
      <c r="B8" s="173"/>
      <c r="C8" s="173"/>
      <c r="D8" s="173"/>
      <c r="E8" s="173"/>
      <c r="F8" s="173"/>
      <c r="G8" s="173"/>
      <c r="H8" s="173"/>
      <c r="I8" s="173"/>
      <c r="J8" s="173"/>
      <c r="K8" s="173"/>
      <c r="L8" s="173"/>
      <c r="M8" s="173"/>
      <c r="N8" s="173"/>
      <c r="O8" s="173"/>
      <c r="P8" s="173"/>
      <c r="Q8" s="173"/>
      <c r="R8" s="173"/>
      <c r="S8" s="173"/>
    </row>
    <row r="9" spans="1:53" ht="10.5" customHeight="1" x14ac:dyDescent="0.2">
      <c r="A9" s="256" t="s">
        <v>100</v>
      </c>
      <c r="B9" s="256" t="s">
        <v>114</v>
      </c>
      <c r="C9" s="256"/>
      <c r="D9" s="256"/>
      <c r="E9" s="256"/>
      <c r="F9" s="256"/>
      <c r="G9" s="256"/>
      <c r="H9" s="256"/>
      <c r="I9" s="256"/>
      <c r="J9" s="256"/>
      <c r="K9" s="256"/>
      <c r="L9" s="256"/>
      <c r="M9" s="256"/>
      <c r="N9" s="124"/>
      <c r="O9" s="124"/>
      <c r="P9" s="124"/>
      <c r="Q9" s="102"/>
      <c r="R9" s="102"/>
      <c r="S9" s="102"/>
      <c r="T9" s="102"/>
      <c r="U9" s="124"/>
      <c r="V9" s="102"/>
      <c r="W9" s="102"/>
      <c r="X9" s="102"/>
      <c r="Y9" s="102"/>
      <c r="Z9" s="124"/>
      <c r="AA9" s="102"/>
      <c r="AB9" s="102"/>
      <c r="AC9" s="102"/>
      <c r="AD9" s="102"/>
      <c r="AE9" s="102"/>
      <c r="AF9" s="102"/>
      <c r="AG9" s="102"/>
      <c r="AH9" s="102"/>
      <c r="AI9" s="102"/>
      <c r="AJ9" s="102"/>
      <c r="AK9" s="102"/>
      <c r="AL9" s="102"/>
      <c r="AM9" s="102"/>
      <c r="AN9" s="102"/>
      <c r="AO9" s="161"/>
      <c r="AP9" s="161"/>
      <c r="AQ9" s="161"/>
      <c r="AR9" s="161"/>
      <c r="AS9" s="161"/>
      <c r="AT9" s="215"/>
      <c r="AU9" s="215"/>
      <c r="AV9" s="215"/>
      <c r="AW9" s="215"/>
      <c r="AX9" s="231"/>
      <c r="AY9" s="231"/>
      <c r="AZ9" s="231"/>
      <c r="BA9" s="231"/>
    </row>
    <row r="10" spans="1:53" ht="10.5" customHeight="1" x14ac:dyDescent="0.2">
      <c r="A10" s="256"/>
      <c r="B10" s="255">
        <v>2010</v>
      </c>
      <c r="C10" s="255"/>
      <c r="D10" s="255"/>
      <c r="E10" s="255"/>
      <c r="F10" s="101"/>
      <c r="G10" s="255">
        <v>2011</v>
      </c>
      <c r="H10" s="255"/>
      <c r="I10" s="255"/>
      <c r="J10" s="255"/>
      <c r="K10" s="101"/>
      <c r="L10" s="255">
        <v>2012</v>
      </c>
      <c r="M10" s="255"/>
      <c r="N10" s="255"/>
      <c r="O10" s="255"/>
      <c r="P10" s="125"/>
      <c r="Q10" s="255">
        <v>2013</v>
      </c>
      <c r="R10" s="255"/>
      <c r="S10" s="255"/>
      <c r="T10" s="255"/>
      <c r="U10" s="125"/>
      <c r="V10" s="255">
        <v>2014</v>
      </c>
      <c r="W10" s="255"/>
      <c r="X10" s="255"/>
      <c r="Y10" s="255"/>
      <c r="Z10" s="125"/>
      <c r="AA10" s="255">
        <v>2015</v>
      </c>
      <c r="AB10" s="255"/>
      <c r="AC10" s="255"/>
      <c r="AD10" s="255"/>
      <c r="AE10" s="100"/>
      <c r="AF10" s="114"/>
      <c r="AG10" s="114">
        <v>2016</v>
      </c>
      <c r="AH10" s="114"/>
      <c r="AI10" s="114"/>
      <c r="AJ10" s="114"/>
      <c r="AK10" s="255">
        <v>2017</v>
      </c>
      <c r="AL10" s="255"/>
      <c r="AM10" s="255"/>
      <c r="AN10" s="255"/>
      <c r="AO10" s="163"/>
      <c r="AP10" s="255">
        <v>2018</v>
      </c>
      <c r="AQ10" s="255"/>
      <c r="AR10" s="255"/>
      <c r="AS10" s="255"/>
      <c r="AT10" s="255">
        <v>2019</v>
      </c>
      <c r="AU10" s="255"/>
      <c r="AV10" s="255"/>
      <c r="AW10" s="255"/>
      <c r="AX10" s="255">
        <v>2020</v>
      </c>
      <c r="AY10" s="255"/>
      <c r="AZ10" s="255"/>
      <c r="BA10" s="255"/>
    </row>
    <row r="11" spans="1:53" x14ac:dyDescent="0.2">
      <c r="A11" s="256"/>
      <c r="B11" s="103" t="s">
        <v>102</v>
      </c>
      <c r="C11" s="103" t="s">
        <v>103</v>
      </c>
      <c r="D11" s="103" t="s">
        <v>104</v>
      </c>
      <c r="E11" s="103" t="s">
        <v>105</v>
      </c>
      <c r="F11" s="103"/>
      <c r="G11" s="103" t="s">
        <v>102</v>
      </c>
      <c r="H11" s="103" t="s">
        <v>103</v>
      </c>
      <c r="I11" s="103" t="s">
        <v>104</v>
      </c>
      <c r="J11" s="103" t="s">
        <v>105</v>
      </c>
      <c r="K11" s="103"/>
      <c r="L11" s="103" t="s">
        <v>102</v>
      </c>
      <c r="M11" s="103" t="s">
        <v>103</v>
      </c>
      <c r="N11" s="103" t="s">
        <v>104</v>
      </c>
      <c r="O11" s="103" t="s">
        <v>105</v>
      </c>
      <c r="P11" s="103"/>
      <c r="Q11" s="103" t="s">
        <v>102</v>
      </c>
      <c r="R11" s="103" t="s">
        <v>103</v>
      </c>
      <c r="S11" s="103" t="s">
        <v>104</v>
      </c>
      <c r="T11" s="103" t="s">
        <v>105</v>
      </c>
      <c r="U11" s="103"/>
      <c r="V11" s="103" t="s">
        <v>102</v>
      </c>
      <c r="W11" s="103" t="s">
        <v>103</v>
      </c>
      <c r="X11" s="103" t="s">
        <v>104</v>
      </c>
      <c r="Y11" s="103" t="s">
        <v>105</v>
      </c>
      <c r="Z11" s="103"/>
      <c r="AA11" s="103" t="s">
        <v>102</v>
      </c>
      <c r="AB11" s="103" t="s">
        <v>103</v>
      </c>
      <c r="AC11" s="103" t="s">
        <v>104</v>
      </c>
      <c r="AD11" s="103" t="s">
        <v>105</v>
      </c>
      <c r="AE11" s="103"/>
      <c r="AF11" s="103" t="s">
        <v>102</v>
      </c>
      <c r="AG11" s="103" t="s">
        <v>103</v>
      </c>
      <c r="AH11" s="103" t="s">
        <v>104</v>
      </c>
      <c r="AI11" s="103" t="s">
        <v>105</v>
      </c>
      <c r="AJ11" s="103"/>
      <c r="AK11" s="103" t="s">
        <v>102</v>
      </c>
      <c r="AL11" s="103" t="s">
        <v>103</v>
      </c>
      <c r="AM11" s="103" t="s">
        <v>104</v>
      </c>
      <c r="AN11" s="103" t="s">
        <v>105</v>
      </c>
      <c r="AO11" s="103"/>
      <c r="AP11" s="103" t="s">
        <v>102</v>
      </c>
      <c r="AQ11" s="103" t="s">
        <v>103</v>
      </c>
      <c r="AR11" s="103" t="s">
        <v>104</v>
      </c>
      <c r="AS11" s="103" t="s">
        <v>105</v>
      </c>
      <c r="AT11" s="103" t="s">
        <v>102</v>
      </c>
      <c r="AU11" s="103" t="s">
        <v>103</v>
      </c>
      <c r="AV11" s="103" t="s">
        <v>104</v>
      </c>
      <c r="AW11" s="103" t="s">
        <v>105</v>
      </c>
      <c r="AX11" s="103" t="s">
        <v>102</v>
      </c>
      <c r="AY11" s="103" t="s">
        <v>103</v>
      </c>
      <c r="AZ11" s="103" t="s">
        <v>104</v>
      </c>
      <c r="BA11" s="103" t="s">
        <v>105</v>
      </c>
    </row>
    <row r="12" spans="1:53" x14ac:dyDescent="0.2">
      <c r="A12" s="126" t="s">
        <v>115</v>
      </c>
      <c r="B12" s="126"/>
      <c r="C12" s="126"/>
      <c r="D12" s="126"/>
      <c r="E12" s="126"/>
      <c r="F12" s="126"/>
      <c r="G12" s="126"/>
      <c r="H12" s="126"/>
      <c r="I12" s="126"/>
      <c r="J12" s="126"/>
      <c r="K12" s="126"/>
      <c r="L12" s="126"/>
      <c r="M12" s="126"/>
      <c r="N12" s="126"/>
      <c r="O12" s="126"/>
      <c r="P12" s="127"/>
      <c r="Q12" s="128"/>
      <c r="R12" s="128"/>
      <c r="S12" s="129"/>
      <c r="T12" s="128"/>
      <c r="U12" s="127"/>
      <c r="V12" s="128"/>
      <c r="W12" s="128"/>
      <c r="X12" s="129"/>
      <c r="Y12" s="129"/>
      <c r="Z12" s="127"/>
      <c r="AA12" s="128"/>
      <c r="AB12" s="129"/>
      <c r="AC12" s="129"/>
      <c r="AD12" s="128"/>
      <c r="AE12" s="128"/>
      <c r="AF12" s="128"/>
      <c r="AG12" s="128"/>
      <c r="AH12" s="129"/>
      <c r="AI12" s="128"/>
      <c r="AJ12" s="128"/>
      <c r="AK12" s="128"/>
      <c r="AL12" s="129"/>
      <c r="AM12" s="129"/>
      <c r="AN12" s="128"/>
      <c r="AO12" s="128"/>
      <c r="AP12" s="128"/>
      <c r="AQ12" s="129"/>
      <c r="AR12" s="129"/>
      <c r="AS12" s="128"/>
      <c r="AT12" s="128"/>
      <c r="AU12" s="129"/>
      <c r="AV12" s="129"/>
      <c r="AW12" s="128"/>
      <c r="AX12" s="128"/>
      <c r="AY12" s="128"/>
      <c r="AZ12" s="128"/>
      <c r="BA12" s="128"/>
    </row>
    <row r="13" spans="1:53" ht="6" customHeight="1" x14ac:dyDescent="0.2">
      <c r="A13" s="130"/>
      <c r="B13" s="130"/>
      <c r="C13" s="130"/>
      <c r="D13" s="130"/>
      <c r="E13" s="130"/>
      <c r="F13" s="130"/>
      <c r="G13" s="130"/>
      <c r="H13" s="130"/>
      <c r="I13" s="130"/>
      <c r="J13" s="130"/>
      <c r="K13" s="130"/>
      <c r="L13" s="130"/>
      <c r="M13" s="130"/>
      <c r="N13" s="130"/>
      <c r="O13" s="130"/>
      <c r="P13" s="127"/>
      <c r="Q13" s="128"/>
      <c r="R13" s="128"/>
      <c r="S13" s="129"/>
      <c r="T13" s="128"/>
      <c r="U13" s="127"/>
      <c r="V13" s="128"/>
      <c r="W13" s="128"/>
      <c r="X13" s="129"/>
      <c r="Y13" s="129"/>
      <c r="Z13" s="127"/>
      <c r="AA13" s="128"/>
      <c r="AB13" s="129"/>
      <c r="AC13" s="129"/>
      <c r="AD13" s="128"/>
      <c r="AE13" s="128"/>
      <c r="AF13" s="128"/>
      <c r="AG13" s="128"/>
      <c r="AH13" s="129"/>
      <c r="AI13" s="128"/>
      <c r="AJ13" s="128"/>
      <c r="AK13" s="128"/>
      <c r="AL13" s="129"/>
      <c r="AM13" s="129"/>
      <c r="AN13" s="128"/>
      <c r="AO13" s="128"/>
      <c r="AP13" s="128"/>
      <c r="AQ13" s="129"/>
      <c r="AR13" s="129"/>
      <c r="AS13" s="128"/>
      <c r="AT13" s="128"/>
      <c r="AU13" s="129"/>
      <c r="AV13" s="129"/>
      <c r="AW13" s="128"/>
      <c r="AX13" s="128"/>
      <c r="AY13" s="128"/>
      <c r="AZ13" s="128"/>
      <c r="BA13" s="128"/>
    </row>
    <row r="14" spans="1:53" x14ac:dyDescent="0.2">
      <c r="A14" s="131" t="s">
        <v>12</v>
      </c>
      <c r="B14" s="128">
        <v>52.86</v>
      </c>
      <c r="C14" s="128">
        <v>53.17</v>
      </c>
      <c r="D14" s="128">
        <v>52.85</v>
      </c>
      <c r="E14" s="128">
        <v>58.49</v>
      </c>
      <c r="F14" s="128"/>
      <c r="G14" s="128">
        <v>45.31</v>
      </c>
      <c r="H14" s="128">
        <v>63.95</v>
      </c>
      <c r="I14" s="128">
        <v>76.98</v>
      </c>
      <c r="J14" s="128">
        <v>46.23</v>
      </c>
      <c r="K14" s="128"/>
      <c r="L14" s="128">
        <v>50.09</v>
      </c>
      <c r="M14" s="128">
        <v>40.369999999999997</v>
      </c>
      <c r="N14" s="128">
        <v>74.11</v>
      </c>
      <c r="O14" s="128">
        <v>57.6</v>
      </c>
      <c r="P14" s="128"/>
      <c r="Q14" s="128">
        <v>72.22</v>
      </c>
      <c r="R14" s="128">
        <v>76.87</v>
      </c>
      <c r="S14" s="128">
        <v>50.9</v>
      </c>
      <c r="T14" s="128">
        <v>48.27</v>
      </c>
      <c r="U14" s="128"/>
      <c r="V14" s="128">
        <v>42.59</v>
      </c>
      <c r="W14" s="128">
        <v>64.930000000000007</v>
      </c>
      <c r="X14" s="128">
        <v>66.28</v>
      </c>
      <c r="Y14" s="128">
        <v>62.97</v>
      </c>
      <c r="Z14" s="128"/>
      <c r="AA14" s="128">
        <v>97.42</v>
      </c>
      <c r="AB14" s="128">
        <v>120.55</v>
      </c>
      <c r="AC14" s="128">
        <v>121.68</v>
      </c>
      <c r="AD14" s="128">
        <v>83.64</v>
      </c>
      <c r="AE14" s="132"/>
      <c r="AF14" s="132">
        <v>56.5</v>
      </c>
      <c r="AG14" s="132">
        <v>61.09</v>
      </c>
      <c r="AH14" s="132">
        <v>72.83</v>
      </c>
      <c r="AI14" s="132">
        <v>102.24</v>
      </c>
      <c r="AJ14" s="132"/>
      <c r="AK14" s="132">
        <v>83.53</v>
      </c>
      <c r="AL14" s="132">
        <v>86.89</v>
      </c>
      <c r="AM14" s="132">
        <v>75.3</v>
      </c>
      <c r="AN14" s="132">
        <v>91.4</v>
      </c>
      <c r="AO14" s="132"/>
      <c r="AP14" s="132">
        <v>67.010000000000005</v>
      </c>
      <c r="AQ14" s="132">
        <v>77.835999999999999</v>
      </c>
      <c r="AR14" s="132">
        <v>56.697000000000003</v>
      </c>
      <c r="AS14" s="132">
        <v>66.248999999999995</v>
      </c>
      <c r="AT14" s="132">
        <v>47.439</v>
      </c>
      <c r="AU14" s="132">
        <v>55.591000000000001</v>
      </c>
      <c r="AV14" s="132">
        <v>57.616999999999997</v>
      </c>
      <c r="AW14" s="132">
        <v>43.819000000000003</v>
      </c>
      <c r="AX14" s="132">
        <v>51.213999999999999</v>
      </c>
      <c r="AY14" s="219" t="s">
        <v>124</v>
      </c>
      <c r="AZ14" s="219" t="s">
        <v>124</v>
      </c>
      <c r="BA14" s="219" t="s">
        <v>124</v>
      </c>
    </row>
    <row r="15" spans="1:53" x14ac:dyDescent="0.2">
      <c r="A15" s="117" t="s">
        <v>106</v>
      </c>
      <c r="B15" s="118">
        <v>56.34</v>
      </c>
      <c r="C15" s="118">
        <v>102.07</v>
      </c>
      <c r="D15" s="118">
        <v>58.77</v>
      </c>
      <c r="E15" s="118">
        <v>77.47</v>
      </c>
      <c r="F15" s="118"/>
      <c r="G15" s="118">
        <v>58.54</v>
      </c>
      <c r="H15" s="118">
        <v>62.79</v>
      </c>
      <c r="I15" s="118">
        <v>73.12</v>
      </c>
      <c r="J15" s="118">
        <v>64.290000000000006</v>
      </c>
      <c r="K15" s="118"/>
      <c r="L15" s="118">
        <v>65.44</v>
      </c>
      <c r="M15" s="118">
        <v>85.57</v>
      </c>
      <c r="N15" s="118">
        <v>77.13</v>
      </c>
      <c r="O15" s="118">
        <v>71</v>
      </c>
      <c r="P15" s="118"/>
      <c r="Q15" s="118">
        <v>85.1</v>
      </c>
      <c r="R15" s="118">
        <v>98.08</v>
      </c>
      <c r="S15" s="118">
        <v>84.01</v>
      </c>
      <c r="T15" s="118">
        <v>43.96</v>
      </c>
      <c r="U15" s="118"/>
      <c r="V15" s="118">
        <v>50.06</v>
      </c>
      <c r="W15" s="118">
        <v>104.66</v>
      </c>
      <c r="X15" s="118">
        <v>92.27</v>
      </c>
      <c r="Y15" s="118">
        <v>111.99</v>
      </c>
      <c r="Z15" s="118"/>
      <c r="AA15" s="118">
        <v>87.01</v>
      </c>
      <c r="AB15" s="118">
        <v>92.08</v>
      </c>
      <c r="AC15" s="118">
        <v>74.989999999999995</v>
      </c>
      <c r="AD15" s="118">
        <v>65.69</v>
      </c>
      <c r="AE15" s="118"/>
      <c r="AF15" s="118">
        <v>80.87</v>
      </c>
      <c r="AG15" s="118">
        <v>74.63</v>
      </c>
      <c r="AH15" s="118">
        <v>66.75</v>
      </c>
      <c r="AI15" s="118">
        <v>58.02</v>
      </c>
      <c r="AJ15" s="118"/>
      <c r="AK15" s="118">
        <v>80.83</v>
      </c>
      <c r="AL15" s="118">
        <v>140.56</v>
      </c>
      <c r="AM15" s="118">
        <v>106.42</v>
      </c>
      <c r="AN15" s="118">
        <v>140.27000000000001</v>
      </c>
      <c r="AO15" s="118"/>
      <c r="AP15" s="118">
        <v>136.91</v>
      </c>
      <c r="AQ15" s="118">
        <v>93.347999999999999</v>
      </c>
      <c r="AR15" s="118">
        <v>75.855000000000004</v>
      </c>
      <c r="AS15" s="118">
        <v>58.981000000000002</v>
      </c>
      <c r="AT15" s="118">
        <v>68.808000000000007</v>
      </c>
      <c r="AU15" s="118">
        <v>83.078999999999994</v>
      </c>
      <c r="AV15" s="118">
        <v>86.626000000000005</v>
      </c>
      <c r="AW15" s="118">
        <v>51.206000000000003</v>
      </c>
      <c r="AX15" s="118">
        <v>57.755000000000003</v>
      </c>
      <c r="AY15" s="237" t="s">
        <v>124</v>
      </c>
      <c r="AZ15" s="237" t="s">
        <v>124</v>
      </c>
      <c r="BA15" s="237" t="s">
        <v>124</v>
      </c>
    </row>
    <row r="16" spans="1:53" x14ac:dyDescent="0.2">
      <c r="A16" s="117" t="s">
        <v>107</v>
      </c>
      <c r="B16" s="118">
        <v>82.75</v>
      </c>
      <c r="C16" s="118">
        <v>90.49</v>
      </c>
      <c r="D16" s="118">
        <v>53.18</v>
      </c>
      <c r="E16" s="118">
        <v>74.41</v>
      </c>
      <c r="F16" s="118"/>
      <c r="G16" s="118">
        <v>84.84</v>
      </c>
      <c r="H16" s="118">
        <v>65.67</v>
      </c>
      <c r="I16" s="118">
        <v>95.99</v>
      </c>
      <c r="J16" s="118">
        <v>101.87</v>
      </c>
      <c r="K16" s="118"/>
      <c r="L16" s="118">
        <v>91.67</v>
      </c>
      <c r="M16" s="118">
        <v>119.04</v>
      </c>
      <c r="N16" s="118">
        <v>98.61</v>
      </c>
      <c r="O16" s="118">
        <v>66.8</v>
      </c>
      <c r="P16" s="118"/>
      <c r="Q16" s="118">
        <v>59.72</v>
      </c>
      <c r="R16" s="118">
        <v>96.4</v>
      </c>
      <c r="S16" s="118">
        <v>85.35</v>
      </c>
      <c r="T16" s="118">
        <v>93.45</v>
      </c>
      <c r="U16" s="118"/>
      <c r="V16" s="118">
        <v>81.760000000000005</v>
      </c>
      <c r="W16" s="118">
        <v>102.93</v>
      </c>
      <c r="X16" s="118">
        <v>100.9</v>
      </c>
      <c r="Y16" s="118">
        <v>41.4</v>
      </c>
      <c r="Z16" s="118"/>
      <c r="AA16" s="118">
        <v>167.61</v>
      </c>
      <c r="AB16" s="118">
        <v>92.76</v>
      </c>
      <c r="AC16" s="118">
        <v>132.87</v>
      </c>
      <c r="AD16" s="118">
        <v>145.72</v>
      </c>
      <c r="AE16" s="118"/>
      <c r="AF16" s="118">
        <v>141.35</v>
      </c>
      <c r="AG16" s="118">
        <v>123.31</v>
      </c>
      <c r="AH16" s="118">
        <v>124.49</v>
      </c>
      <c r="AI16" s="118">
        <v>116.68</v>
      </c>
      <c r="AJ16" s="118"/>
      <c r="AK16" s="118">
        <v>81.11</v>
      </c>
      <c r="AL16" s="118">
        <v>93.65</v>
      </c>
      <c r="AM16" s="118">
        <v>110.98</v>
      </c>
      <c r="AN16" s="118">
        <v>116.82</v>
      </c>
      <c r="AO16" s="118"/>
      <c r="AP16" s="118">
        <v>110.23</v>
      </c>
      <c r="AQ16" s="118">
        <v>84.613</v>
      </c>
      <c r="AR16" s="118">
        <v>67.658000000000001</v>
      </c>
      <c r="AS16" s="118">
        <v>57.851999999999997</v>
      </c>
      <c r="AT16" s="118">
        <v>77.710999999999999</v>
      </c>
      <c r="AU16" s="118">
        <v>60.680999999999997</v>
      </c>
      <c r="AV16" s="118">
        <v>105.119</v>
      </c>
      <c r="AW16" s="118">
        <v>58.067</v>
      </c>
      <c r="AX16" s="118">
        <v>61.305999999999997</v>
      </c>
      <c r="AY16" s="237" t="s">
        <v>124</v>
      </c>
      <c r="AZ16" s="237" t="s">
        <v>124</v>
      </c>
      <c r="BA16" s="237" t="s">
        <v>124</v>
      </c>
    </row>
    <row r="17" spans="1:53" x14ac:dyDescent="0.2">
      <c r="A17" s="117" t="s">
        <v>116</v>
      </c>
      <c r="B17" s="118" t="s">
        <v>55</v>
      </c>
      <c r="C17" s="118" t="s">
        <v>55</v>
      </c>
      <c r="D17" s="118" t="s">
        <v>55</v>
      </c>
      <c r="E17" s="118" t="s">
        <v>55</v>
      </c>
      <c r="F17" s="118"/>
      <c r="G17" s="118" t="s">
        <v>55</v>
      </c>
      <c r="H17" s="118" t="s">
        <v>55</v>
      </c>
      <c r="I17" s="118" t="s">
        <v>55</v>
      </c>
      <c r="J17" s="118" t="s">
        <v>55</v>
      </c>
      <c r="K17" s="118"/>
      <c r="L17" s="118" t="s">
        <v>55</v>
      </c>
      <c r="M17" s="118" t="s">
        <v>55</v>
      </c>
      <c r="N17" s="118" t="s">
        <v>55</v>
      </c>
      <c r="O17" s="118" t="s">
        <v>55</v>
      </c>
      <c r="P17" s="118"/>
      <c r="Q17" s="118" t="s">
        <v>55</v>
      </c>
      <c r="R17" s="118" t="s">
        <v>55</v>
      </c>
      <c r="S17" s="118" t="s">
        <v>55</v>
      </c>
      <c r="T17" s="118" t="s">
        <v>55</v>
      </c>
      <c r="U17" s="118"/>
      <c r="V17" s="118" t="s">
        <v>55</v>
      </c>
      <c r="W17" s="118" t="s">
        <v>55</v>
      </c>
      <c r="X17" s="118" t="s">
        <v>55</v>
      </c>
      <c r="Y17" s="118" t="s">
        <v>55</v>
      </c>
      <c r="Z17" s="118"/>
      <c r="AA17" s="118" t="s">
        <v>55</v>
      </c>
      <c r="AB17" s="118">
        <v>254.35</v>
      </c>
      <c r="AC17" s="118">
        <v>259.3</v>
      </c>
      <c r="AD17" s="118">
        <v>162.78</v>
      </c>
      <c r="AE17" s="118"/>
      <c r="AF17" s="118">
        <v>51.36</v>
      </c>
      <c r="AG17" s="118">
        <v>44.73</v>
      </c>
      <c r="AH17" s="118">
        <v>74.06</v>
      </c>
      <c r="AI17" s="118">
        <v>91.18</v>
      </c>
      <c r="AJ17" s="118"/>
      <c r="AK17" s="118">
        <v>111.81</v>
      </c>
      <c r="AL17" s="118">
        <v>97.62</v>
      </c>
      <c r="AM17" s="118">
        <v>75.989999999999995</v>
      </c>
      <c r="AN17" s="118">
        <v>62.85</v>
      </c>
      <c r="AO17" s="118"/>
      <c r="AP17" s="118">
        <v>64.11</v>
      </c>
      <c r="AQ17" s="118">
        <v>75.55</v>
      </c>
      <c r="AR17" s="118">
        <v>65.793000000000006</v>
      </c>
      <c r="AS17" s="118">
        <v>57.92</v>
      </c>
      <c r="AT17" s="118">
        <v>40.334000000000003</v>
      </c>
      <c r="AU17" s="118">
        <v>67.468999999999994</v>
      </c>
      <c r="AV17" s="118">
        <v>56.576999999999998</v>
      </c>
      <c r="AW17" s="118">
        <v>50.024999999999999</v>
      </c>
      <c r="AX17" s="118">
        <v>63.29</v>
      </c>
      <c r="AY17" s="237" t="s">
        <v>124</v>
      </c>
      <c r="AZ17" s="237" t="s">
        <v>124</v>
      </c>
      <c r="BA17" s="237" t="s">
        <v>124</v>
      </c>
    </row>
    <row r="18" spans="1:53" x14ac:dyDescent="0.2">
      <c r="A18" s="117" t="s">
        <v>109</v>
      </c>
      <c r="B18" s="118">
        <v>60.45</v>
      </c>
      <c r="C18" s="118">
        <v>43.01</v>
      </c>
      <c r="D18" s="118">
        <v>57.1</v>
      </c>
      <c r="E18" s="118">
        <v>56.74</v>
      </c>
      <c r="F18" s="118"/>
      <c r="G18" s="118">
        <v>33.11</v>
      </c>
      <c r="H18" s="118">
        <v>71.98</v>
      </c>
      <c r="I18" s="118">
        <v>74.11</v>
      </c>
      <c r="J18" s="118">
        <v>43.81</v>
      </c>
      <c r="K18" s="118"/>
      <c r="L18" s="118">
        <v>62.13</v>
      </c>
      <c r="M18" s="118">
        <v>31.29</v>
      </c>
      <c r="N18" s="118">
        <v>66.09</v>
      </c>
      <c r="O18" s="118">
        <v>33.6</v>
      </c>
      <c r="P18" s="118"/>
      <c r="Q18" s="118">
        <v>66.040000000000006</v>
      </c>
      <c r="R18" s="118">
        <v>65.36</v>
      </c>
      <c r="S18" s="118">
        <v>35.590000000000003</v>
      </c>
      <c r="T18" s="118">
        <v>40.229999999999997</v>
      </c>
      <c r="U18" s="118"/>
      <c r="V18" s="118">
        <v>37.65</v>
      </c>
      <c r="W18" s="118">
        <v>58.89</v>
      </c>
      <c r="X18" s="118">
        <v>78.44</v>
      </c>
      <c r="Y18" s="118">
        <v>62.46</v>
      </c>
      <c r="Z18" s="118"/>
      <c r="AA18" s="118">
        <v>83.6</v>
      </c>
      <c r="AB18" s="118">
        <v>60.96</v>
      </c>
      <c r="AC18" s="118">
        <v>75.290000000000006</v>
      </c>
      <c r="AD18" s="118">
        <v>43.87</v>
      </c>
      <c r="AE18" s="118"/>
      <c r="AF18" s="118">
        <v>45.45</v>
      </c>
      <c r="AG18" s="118">
        <v>75.13</v>
      </c>
      <c r="AH18" s="118">
        <v>91.48</v>
      </c>
      <c r="AI18" s="118">
        <v>122.61</v>
      </c>
      <c r="AJ18" s="118"/>
      <c r="AK18" s="118">
        <v>76.7</v>
      </c>
      <c r="AL18" s="118">
        <v>74.37</v>
      </c>
      <c r="AM18" s="118">
        <v>68.98</v>
      </c>
      <c r="AN18" s="118">
        <v>104.82</v>
      </c>
      <c r="AO18" s="118"/>
      <c r="AP18" s="118">
        <v>69.78</v>
      </c>
      <c r="AQ18" s="118">
        <v>70.090999999999994</v>
      </c>
      <c r="AR18" s="118">
        <v>61.253</v>
      </c>
      <c r="AS18" s="118">
        <v>49.494999999999997</v>
      </c>
      <c r="AT18" s="118">
        <v>47.116999999999997</v>
      </c>
      <c r="AU18" s="118">
        <v>40.954999999999998</v>
      </c>
      <c r="AV18" s="118">
        <v>43.982999999999997</v>
      </c>
      <c r="AW18" s="118">
        <v>35.979999999999997</v>
      </c>
      <c r="AX18" s="118">
        <v>39.241</v>
      </c>
      <c r="AY18" s="237" t="s">
        <v>124</v>
      </c>
      <c r="AZ18" s="237" t="s">
        <v>124</v>
      </c>
      <c r="BA18" s="237" t="s">
        <v>124</v>
      </c>
    </row>
    <row r="19" spans="1:53" x14ac:dyDescent="0.2">
      <c r="A19" s="119" t="s">
        <v>110</v>
      </c>
      <c r="B19" s="120">
        <v>30.86</v>
      </c>
      <c r="C19" s="120">
        <v>40.69</v>
      </c>
      <c r="D19" s="120">
        <v>45.82</v>
      </c>
      <c r="E19" s="120">
        <v>51.45</v>
      </c>
      <c r="F19" s="120"/>
      <c r="G19" s="120">
        <v>59.93</v>
      </c>
      <c r="H19" s="120">
        <v>58.97</v>
      </c>
      <c r="I19" s="120">
        <v>74.819999999999993</v>
      </c>
      <c r="J19" s="120">
        <v>32.36</v>
      </c>
      <c r="K19" s="120"/>
      <c r="L19" s="120">
        <v>28.42</v>
      </c>
      <c r="M19" s="120">
        <v>32.5</v>
      </c>
      <c r="N19" s="120">
        <v>62.73</v>
      </c>
      <c r="O19" s="120">
        <v>114.3</v>
      </c>
      <c r="P19" s="120"/>
      <c r="Q19" s="120">
        <v>84.38</v>
      </c>
      <c r="R19" s="120">
        <v>75.16</v>
      </c>
      <c r="S19" s="120">
        <v>46.46</v>
      </c>
      <c r="T19" s="120">
        <v>55.5</v>
      </c>
      <c r="U19" s="120"/>
      <c r="V19" s="120">
        <v>32.229999999999997</v>
      </c>
      <c r="W19" s="120">
        <v>40.01</v>
      </c>
      <c r="X19" s="120">
        <v>30.45</v>
      </c>
      <c r="Y19" s="120">
        <v>50.54</v>
      </c>
      <c r="Z19" s="120"/>
      <c r="AA19" s="120">
        <v>78.27</v>
      </c>
      <c r="AB19" s="120">
        <v>64.209999999999994</v>
      </c>
      <c r="AC19" s="120">
        <v>54.64</v>
      </c>
      <c r="AD19" s="120">
        <v>64.150000000000006</v>
      </c>
      <c r="AE19" s="120"/>
      <c r="AF19" s="120">
        <v>43.15</v>
      </c>
      <c r="AG19" s="120">
        <v>46.91</v>
      </c>
      <c r="AH19" s="120">
        <v>35.590000000000003</v>
      </c>
      <c r="AI19" s="120">
        <v>128.01</v>
      </c>
      <c r="AJ19" s="120"/>
      <c r="AK19" s="120">
        <v>68.66</v>
      </c>
      <c r="AL19" s="120">
        <v>65.31</v>
      </c>
      <c r="AM19" s="120">
        <v>45.24</v>
      </c>
      <c r="AN19" s="120">
        <v>68.56</v>
      </c>
      <c r="AO19" s="120"/>
      <c r="AP19" s="120">
        <v>41.04</v>
      </c>
      <c r="AQ19" s="120">
        <v>74.173000000000002</v>
      </c>
      <c r="AR19" s="120">
        <v>31.937999999999999</v>
      </c>
      <c r="AS19" s="120">
        <v>98.216999999999999</v>
      </c>
      <c r="AT19" s="120">
        <v>35.026000000000003</v>
      </c>
      <c r="AU19" s="120">
        <v>53.674999999999997</v>
      </c>
      <c r="AV19" s="120">
        <v>38.840000000000003</v>
      </c>
      <c r="AW19" s="120">
        <v>46.866</v>
      </c>
      <c r="AX19" s="120">
        <v>46.765999999999998</v>
      </c>
      <c r="AY19" s="111" t="s">
        <v>124</v>
      </c>
      <c r="AZ19" s="111" t="s">
        <v>124</v>
      </c>
      <c r="BA19" s="111" t="s">
        <v>124</v>
      </c>
    </row>
    <row r="20" spans="1:53" x14ac:dyDescent="0.2">
      <c r="A20" s="133"/>
      <c r="B20" s="133"/>
      <c r="C20" s="133"/>
      <c r="D20" s="133"/>
      <c r="E20" s="133"/>
      <c r="F20" s="133"/>
      <c r="G20" s="133"/>
      <c r="H20" s="133"/>
      <c r="I20" s="133"/>
      <c r="J20" s="133"/>
      <c r="K20" s="133"/>
    </row>
    <row r="21" spans="1:53" x14ac:dyDescent="0.2">
      <c r="A21" s="133" t="s">
        <v>26</v>
      </c>
      <c r="B21" s="133"/>
      <c r="C21" s="133"/>
      <c r="D21" s="133"/>
      <c r="E21" s="133"/>
      <c r="F21" s="133"/>
      <c r="G21" s="133"/>
      <c r="H21" s="133"/>
      <c r="I21" s="133"/>
      <c r="J21" s="133"/>
      <c r="K21" s="133"/>
    </row>
  </sheetData>
  <mergeCells count="12">
    <mergeCell ref="Q10:T10"/>
    <mergeCell ref="A9:A11"/>
    <mergeCell ref="B9:M9"/>
    <mergeCell ref="B10:E10"/>
    <mergeCell ref="G10:J10"/>
    <mergeCell ref="L10:O10"/>
    <mergeCell ref="AX10:BA10"/>
    <mergeCell ref="AT10:AW10"/>
    <mergeCell ref="AP10:AS10"/>
    <mergeCell ref="V10:Y10"/>
    <mergeCell ref="AA10:AD10"/>
    <mergeCell ref="AK10:AN10"/>
  </mergeCells>
  <hyperlinks>
    <hyperlink ref="A5" location="Indice!A1" display="INDIC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20"/>
  <sheetViews>
    <sheetView topLeftCell="M1" workbookViewId="0">
      <selection activeCell="AE13" sqref="AE13:AG19"/>
    </sheetView>
  </sheetViews>
  <sheetFormatPr baseColWidth="10" defaultColWidth="11.453125" defaultRowHeight="10" x14ac:dyDescent="0.2"/>
  <cols>
    <col min="1" max="1" width="20.54296875" style="20" customWidth="1"/>
    <col min="2" max="5" width="8" style="20" customWidth="1"/>
    <col min="6" max="6" width="1.453125" style="20" customWidth="1"/>
    <col min="7" max="10" width="8" style="20" customWidth="1"/>
    <col min="11" max="11" width="1.453125" style="20" customWidth="1"/>
    <col min="12" max="15" width="8" style="20" customWidth="1"/>
    <col min="16" max="16" width="1.453125" style="20" customWidth="1"/>
    <col min="17" max="20" width="8" style="20" customWidth="1"/>
    <col min="21" max="21" width="2.26953125" style="20" customWidth="1"/>
    <col min="22" max="25" width="8" style="20" customWidth="1"/>
    <col min="26" max="26" width="7.26953125" style="20" customWidth="1"/>
    <col min="27" max="27" width="6.7265625" style="20" customWidth="1"/>
    <col min="28" max="28" width="7.7265625" style="20" customWidth="1"/>
    <col min="29" max="29" width="6.7265625" style="20" customWidth="1"/>
    <col min="30" max="30" width="7.54296875" style="20" customWidth="1"/>
    <col min="31" max="16384" width="11.453125" style="20"/>
  </cols>
  <sheetData>
    <row r="5" spans="1:33" ht="10.5" thickBot="1" x14ac:dyDescent="0.25"/>
    <row r="6" spans="1:33" ht="15" thickBot="1" x14ac:dyDescent="0.25">
      <c r="A6" s="164" t="s">
        <v>130</v>
      </c>
    </row>
    <row r="8" spans="1:33" ht="12.5" x14ac:dyDescent="0.2">
      <c r="A8" s="170" t="s">
        <v>139</v>
      </c>
      <c r="B8" s="170"/>
      <c r="C8" s="170"/>
      <c r="D8" s="170"/>
    </row>
    <row r="9" spans="1:33" ht="12.5" x14ac:dyDescent="0.2">
      <c r="A9" s="171"/>
      <c r="B9" s="171"/>
      <c r="C9" s="171"/>
      <c r="D9" s="171"/>
    </row>
    <row r="10" spans="1:33" ht="10.5" customHeight="1" x14ac:dyDescent="0.2">
      <c r="A10" s="255" t="s">
        <v>117</v>
      </c>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row>
    <row r="11" spans="1:33" ht="10.5" customHeight="1" x14ac:dyDescent="0.2">
      <c r="A11" s="255"/>
      <c r="B11" s="255">
        <v>2014</v>
      </c>
      <c r="C11" s="255"/>
      <c r="D11" s="255"/>
      <c r="E11" s="255"/>
      <c r="F11" s="99"/>
      <c r="G11" s="255">
        <v>2015</v>
      </c>
      <c r="H11" s="255"/>
      <c r="I11" s="255"/>
      <c r="J11" s="255"/>
      <c r="K11" s="99"/>
      <c r="L11" s="255">
        <v>2016</v>
      </c>
      <c r="M11" s="255"/>
      <c r="N11" s="255"/>
      <c r="O11" s="255"/>
      <c r="P11" s="99"/>
      <c r="Q11" s="255">
        <v>2017</v>
      </c>
      <c r="R11" s="255"/>
      <c r="S11" s="255"/>
      <c r="T11" s="255"/>
      <c r="U11" s="163"/>
      <c r="V11" s="255">
        <v>2018</v>
      </c>
      <c r="W11" s="255"/>
      <c r="X11" s="255"/>
      <c r="Y11" s="255"/>
      <c r="Z11" s="114">
        <v>2019</v>
      </c>
      <c r="AA11" s="114"/>
      <c r="AB11" s="114"/>
      <c r="AC11" s="114"/>
      <c r="AD11" s="114">
        <v>2020</v>
      </c>
      <c r="AE11" s="114"/>
      <c r="AF11" s="114"/>
      <c r="AG11" s="114"/>
    </row>
    <row r="12" spans="1:33" ht="33.75" customHeight="1" x14ac:dyDescent="0.2">
      <c r="A12" s="255"/>
      <c r="B12" s="102" t="s">
        <v>102</v>
      </c>
      <c r="C12" s="102" t="s">
        <v>103</v>
      </c>
      <c r="D12" s="102" t="s">
        <v>104</v>
      </c>
      <c r="E12" s="102" t="s">
        <v>105</v>
      </c>
      <c r="F12" s="103"/>
      <c r="G12" s="102" t="s">
        <v>102</v>
      </c>
      <c r="H12" s="102" t="s">
        <v>103</v>
      </c>
      <c r="I12" s="102" t="s">
        <v>104</v>
      </c>
      <c r="J12" s="102" t="s">
        <v>105</v>
      </c>
      <c r="K12" s="103"/>
      <c r="L12" s="102" t="s">
        <v>102</v>
      </c>
      <c r="M12" s="102" t="s">
        <v>103</v>
      </c>
      <c r="N12" s="102" t="s">
        <v>104</v>
      </c>
      <c r="O12" s="102" t="s">
        <v>105</v>
      </c>
      <c r="P12" s="103"/>
      <c r="Q12" s="102" t="s">
        <v>102</v>
      </c>
      <c r="R12" s="102" t="s">
        <v>103</v>
      </c>
      <c r="S12" s="102" t="s">
        <v>104</v>
      </c>
      <c r="T12" s="102" t="s">
        <v>105</v>
      </c>
      <c r="U12" s="161"/>
      <c r="V12" s="161" t="s">
        <v>102</v>
      </c>
      <c r="W12" s="161" t="s">
        <v>103</v>
      </c>
      <c r="X12" s="161" t="s">
        <v>104</v>
      </c>
      <c r="Y12" s="208" t="s">
        <v>105</v>
      </c>
      <c r="Z12" s="215" t="s">
        <v>102</v>
      </c>
      <c r="AA12" s="217" t="s">
        <v>103</v>
      </c>
      <c r="AB12" s="215" t="s">
        <v>104</v>
      </c>
      <c r="AC12" s="215" t="s">
        <v>105</v>
      </c>
      <c r="AD12" s="229" t="s">
        <v>102</v>
      </c>
      <c r="AE12" s="229" t="s">
        <v>103</v>
      </c>
      <c r="AF12" s="229" t="s">
        <v>104</v>
      </c>
      <c r="AG12" s="229" t="s">
        <v>105</v>
      </c>
    </row>
    <row r="13" spans="1:33" x14ac:dyDescent="0.2">
      <c r="A13" s="134" t="s">
        <v>12</v>
      </c>
      <c r="B13" s="135">
        <f>SUM(B14:B16)+B20</f>
        <v>57344</v>
      </c>
      <c r="C13" s="135">
        <v>43217</v>
      </c>
      <c r="D13" s="135">
        <v>46768.322999999997</v>
      </c>
      <c r="E13" s="135">
        <v>41734</v>
      </c>
      <c r="F13" s="135"/>
      <c r="G13" s="135">
        <v>56972</v>
      </c>
      <c r="H13" s="135">
        <v>53265</v>
      </c>
      <c r="I13" s="135">
        <v>57119</v>
      </c>
      <c r="J13" s="135">
        <v>59244</v>
      </c>
      <c r="K13" s="135"/>
      <c r="L13" s="135">
        <v>70702</v>
      </c>
      <c r="M13" s="135">
        <v>62403</v>
      </c>
      <c r="N13" s="135">
        <v>66052</v>
      </c>
      <c r="O13" s="135">
        <v>72834</v>
      </c>
      <c r="P13" s="135"/>
      <c r="Q13" s="135">
        <v>102127</v>
      </c>
      <c r="R13" s="135">
        <v>91553</v>
      </c>
      <c r="S13" s="135">
        <v>89805</v>
      </c>
      <c r="T13" s="135">
        <v>91009</v>
      </c>
      <c r="U13" s="135"/>
      <c r="V13" s="135">
        <v>128027</v>
      </c>
      <c r="W13" s="135">
        <v>101993</v>
      </c>
      <c r="X13" s="135">
        <v>85231</v>
      </c>
      <c r="Y13" s="135">
        <v>71994</v>
      </c>
      <c r="Z13" s="135">
        <v>103523</v>
      </c>
      <c r="AA13" s="135">
        <v>71134</v>
      </c>
      <c r="AB13" s="135">
        <v>67109</v>
      </c>
      <c r="AC13" s="135">
        <v>63302</v>
      </c>
      <c r="AD13" s="135">
        <v>63326</v>
      </c>
      <c r="AE13" s="219" t="s">
        <v>124</v>
      </c>
      <c r="AF13" s="219" t="s">
        <v>124</v>
      </c>
      <c r="AG13" s="219" t="s">
        <v>124</v>
      </c>
    </row>
    <row r="14" spans="1:33" x14ac:dyDescent="0.2">
      <c r="A14" s="107" t="s">
        <v>106</v>
      </c>
      <c r="B14" s="93">
        <v>15107</v>
      </c>
      <c r="C14" s="93">
        <v>10875</v>
      </c>
      <c r="D14" s="93">
        <v>5489.6220000000003</v>
      </c>
      <c r="E14" s="93">
        <v>9200</v>
      </c>
      <c r="F14" s="93"/>
      <c r="G14" s="93">
        <v>18202</v>
      </c>
      <c r="H14" s="93">
        <v>8263</v>
      </c>
      <c r="I14" s="93">
        <v>10384</v>
      </c>
      <c r="J14" s="93">
        <v>12821</v>
      </c>
      <c r="K14" s="93"/>
      <c r="L14" s="93">
        <v>19483</v>
      </c>
      <c r="M14" s="93">
        <v>14083</v>
      </c>
      <c r="N14" s="93">
        <v>14154</v>
      </c>
      <c r="O14" s="93">
        <v>17423</v>
      </c>
      <c r="P14" s="93"/>
      <c r="Q14" s="93">
        <v>32647</v>
      </c>
      <c r="R14" s="93">
        <v>20291</v>
      </c>
      <c r="S14" s="93">
        <v>18185</v>
      </c>
      <c r="T14" s="93">
        <v>26480</v>
      </c>
      <c r="U14" s="93"/>
      <c r="V14" s="93">
        <v>40528</v>
      </c>
      <c r="W14" s="93">
        <v>20268</v>
      </c>
      <c r="X14" s="93">
        <v>19740</v>
      </c>
      <c r="Y14" s="93">
        <v>22918</v>
      </c>
      <c r="Z14" s="93">
        <v>44586</v>
      </c>
      <c r="AA14" s="93">
        <v>15696</v>
      </c>
      <c r="AB14" s="93">
        <v>14466</v>
      </c>
      <c r="AC14" s="93">
        <v>16890</v>
      </c>
      <c r="AD14" s="93">
        <v>25541</v>
      </c>
      <c r="AE14" s="237" t="s">
        <v>124</v>
      </c>
      <c r="AF14" s="237" t="s">
        <v>124</v>
      </c>
      <c r="AG14" s="237" t="s">
        <v>124</v>
      </c>
    </row>
    <row r="15" spans="1:33" x14ac:dyDescent="0.2">
      <c r="A15" s="107" t="s">
        <v>107</v>
      </c>
      <c r="B15" s="93">
        <v>5458</v>
      </c>
      <c r="C15" s="93">
        <v>2243</v>
      </c>
      <c r="D15" s="93">
        <v>757.05899999999997</v>
      </c>
      <c r="E15" s="93">
        <v>5867</v>
      </c>
      <c r="F15" s="93"/>
      <c r="G15" s="93">
        <v>3707</v>
      </c>
      <c r="H15" s="93">
        <v>2767</v>
      </c>
      <c r="I15" s="93">
        <v>3311</v>
      </c>
      <c r="J15" s="93">
        <v>3965</v>
      </c>
      <c r="K15" s="93"/>
      <c r="L15" s="93">
        <v>5845</v>
      </c>
      <c r="M15" s="93">
        <v>5085</v>
      </c>
      <c r="N15" s="93">
        <v>9827</v>
      </c>
      <c r="O15" s="93">
        <v>12854</v>
      </c>
      <c r="P15" s="93"/>
      <c r="Q15" s="93">
        <v>12449</v>
      </c>
      <c r="R15" s="93">
        <v>15492</v>
      </c>
      <c r="S15" s="93">
        <v>13375</v>
      </c>
      <c r="T15" s="93">
        <v>12360</v>
      </c>
      <c r="U15" s="93"/>
      <c r="V15" s="93">
        <v>13997</v>
      </c>
      <c r="W15" s="93">
        <v>10543</v>
      </c>
      <c r="X15" s="93">
        <v>6469</v>
      </c>
      <c r="Y15" s="93">
        <v>5061</v>
      </c>
      <c r="Z15" s="93">
        <v>5151</v>
      </c>
      <c r="AA15" s="93">
        <v>2698</v>
      </c>
      <c r="AB15" s="93">
        <v>4805</v>
      </c>
      <c r="AC15" s="93">
        <v>3719</v>
      </c>
      <c r="AD15" s="93">
        <v>2378</v>
      </c>
      <c r="AE15" s="237" t="s">
        <v>124</v>
      </c>
      <c r="AF15" s="237" t="s">
        <v>124</v>
      </c>
      <c r="AG15" s="237" t="s">
        <v>124</v>
      </c>
    </row>
    <row r="16" spans="1:33" x14ac:dyDescent="0.2">
      <c r="A16" s="107" t="s">
        <v>109</v>
      </c>
      <c r="B16" s="93">
        <v>36306</v>
      </c>
      <c r="C16" s="93">
        <v>28872</v>
      </c>
      <c r="D16" s="93">
        <v>36509.622000000003</v>
      </c>
      <c r="E16" s="93">
        <v>25847</v>
      </c>
      <c r="F16" s="93"/>
      <c r="G16" s="136">
        <f>SUM(G17:G19)</f>
        <v>34795</v>
      </c>
      <c r="H16" s="136">
        <v>39881</v>
      </c>
      <c r="I16" s="136">
        <v>40982</v>
      </c>
      <c r="J16" s="136">
        <v>40378</v>
      </c>
      <c r="K16" s="93"/>
      <c r="L16" s="136">
        <v>40897</v>
      </c>
      <c r="M16" s="136">
        <v>39046</v>
      </c>
      <c r="N16" s="136">
        <v>34552</v>
      </c>
      <c r="O16" s="136">
        <v>35663</v>
      </c>
      <c r="P16" s="93"/>
      <c r="Q16" s="136">
        <v>50910</v>
      </c>
      <c r="R16" s="136">
        <v>48731</v>
      </c>
      <c r="S16" s="136">
        <f>SUM(S17:S19)</f>
        <v>47745</v>
      </c>
      <c r="T16" s="136">
        <v>43196</v>
      </c>
      <c r="U16" s="136"/>
      <c r="V16" s="136">
        <v>65463</v>
      </c>
      <c r="W16" s="136">
        <v>60657</v>
      </c>
      <c r="X16" s="136">
        <v>46572</v>
      </c>
      <c r="Y16" s="136">
        <v>35809</v>
      </c>
      <c r="Z16" s="136">
        <v>49516</v>
      </c>
      <c r="AA16" s="136">
        <v>45575</v>
      </c>
      <c r="AB16" s="136">
        <v>39317</v>
      </c>
      <c r="AC16" s="136">
        <v>35295</v>
      </c>
      <c r="AD16" s="136">
        <v>29909</v>
      </c>
      <c r="AE16" s="237" t="s">
        <v>124</v>
      </c>
      <c r="AF16" s="237" t="s">
        <v>124</v>
      </c>
      <c r="AG16" s="237" t="s">
        <v>124</v>
      </c>
    </row>
    <row r="17" spans="1:33" x14ac:dyDescent="0.2">
      <c r="A17" s="137" t="s">
        <v>119</v>
      </c>
      <c r="B17" s="138">
        <v>18913</v>
      </c>
      <c r="C17" s="138">
        <v>19160</v>
      </c>
      <c r="D17" s="138">
        <v>22611.420999999998</v>
      </c>
      <c r="E17" s="138">
        <v>15875</v>
      </c>
      <c r="F17" s="138"/>
      <c r="G17" s="138">
        <v>20782</v>
      </c>
      <c r="H17" s="138">
        <v>24053</v>
      </c>
      <c r="I17" s="138">
        <v>21674</v>
      </c>
      <c r="J17" s="138">
        <v>24757</v>
      </c>
      <c r="K17" s="138"/>
      <c r="L17" s="138">
        <v>17714</v>
      </c>
      <c r="M17" s="138">
        <v>16684</v>
      </c>
      <c r="N17" s="138">
        <v>15542</v>
      </c>
      <c r="O17" s="138">
        <v>12070</v>
      </c>
      <c r="P17" s="138"/>
      <c r="Q17" s="138">
        <v>11824</v>
      </c>
      <c r="R17" s="138">
        <v>12763</v>
      </c>
      <c r="S17" s="138">
        <v>10314</v>
      </c>
      <c r="T17" s="138">
        <v>10509</v>
      </c>
      <c r="U17" s="138"/>
      <c r="V17" s="138">
        <v>15437</v>
      </c>
      <c r="W17" s="138">
        <v>13606</v>
      </c>
      <c r="X17" s="138">
        <v>8838</v>
      </c>
      <c r="Y17" s="138">
        <v>7268</v>
      </c>
      <c r="Z17" s="138">
        <v>12932</v>
      </c>
      <c r="AA17" s="138">
        <v>8985</v>
      </c>
      <c r="AB17" s="138">
        <v>7199</v>
      </c>
      <c r="AC17" s="138">
        <v>8833</v>
      </c>
      <c r="AD17" s="138">
        <v>4120</v>
      </c>
      <c r="AE17" s="237" t="s">
        <v>124</v>
      </c>
      <c r="AF17" s="237" t="s">
        <v>124</v>
      </c>
      <c r="AG17" s="237" t="s">
        <v>124</v>
      </c>
    </row>
    <row r="18" spans="1:33" x14ac:dyDescent="0.2">
      <c r="A18" s="137" t="s">
        <v>120</v>
      </c>
      <c r="B18" s="138">
        <v>12763</v>
      </c>
      <c r="C18" s="138">
        <v>7860</v>
      </c>
      <c r="D18" s="138">
        <v>10737.723</v>
      </c>
      <c r="E18" s="138">
        <v>6294</v>
      </c>
      <c r="F18" s="138"/>
      <c r="G18" s="138">
        <v>7100</v>
      </c>
      <c r="H18" s="138">
        <v>9341</v>
      </c>
      <c r="I18" s="138">
        <v>14374</v>
      </c>
      <c r="J18" s="138">
        <v>10798</v>
      </c>
      <c r="K18" s="138"/>
      <c r="L18" s="138">
        <v>11575</v>
      </c>
      <c r="M18" s="138">
        <v>14204</v>
      </c>
      <c r="N18" s="138">
        <v>10923</v>
      </c>
      <c r="O18" s="138">
        <v>13692</v>
      </c>
      <c r="P18" s="138"/>
      <c r="Q18" s="138">
        <v>13324</v>
      </c>
      <c r="R18" s="138">
        <v>16228</v>
      </c>
      <c r="S18" s="138">
        <v>18269</v>
      </c>
      <c r="T18" s="138">
        <v>15956</v>
      </c>
      <c r="U18" s="138"/>
      <c r="V18" s="138">
        <v>20235</v>
      </c>
      <c r="W18" s="138">
        <v>20269</v>
      </c>
      <c r="X18" s="138">
        <v>15871</v>
      </c>
      <c r="Y18" s="138">
        <v>11794</v>
      </c>
      <c r="Z18" s="138">
        <v>10561</v>
      </c>
      <c r="AA18" s="138">
        <v>15877</v>
      </c>
      <c r="AB18" s="138">
        <v>13069</v>
      </c>
      <c r="AC18" s="138">
        <v>11849</v>
      </c>
      <c r="AD18" s="138">
        <v>9769</v>
      </c>
      <c r="AE18" s="237" t="s">
        <v>124</v>
      </c>
      <c r="AF18" s="237" t="s">
        <v>124</v>
      </c>
      <c r="AG18" s="237" t="s">
        <v>124</v>
      </c>
    </row>
    <row r="19" spans="1:33" x14ac:dyDescent="0.2">
      <c r="A19" s="137" t="s">
        <v>145</v>
      </c>
      <c r="B19" s="138">
        <v>4630</v>
      </c>
      <c r="C19" s="138">
        <v>1852</v>
      </c>
      <c r="D19" s="138">
        <v>3160.4780000000001</v>
      </c>
      <c r="E19" s="138">
        <v>3678</v>
      </c>
      <c r="F19" s="138"/>
      <c r="G19" s="138">
        <v>6913</v>
      </c>
      <c r="H19" s="138">
        <v>6487</v>
      </c>
      <c r="I19" s="138">
        <v>4934</v>
      </c>
      <c r="J19" s="138">
        <v>4823</v>
      </c>
      <c r="K19" s="138"/>
      <c r="L19" s="138">
        <v>11608</v>
      </c>
      <c r="M19" s="138">
        <v>8158</v>
      </c>
      <c r="N19" s="138">
        <v>8087</v>
      </c>
      <c r="O19" s="138">
        <v>9901</v>
      </c>
      <c r="P19" s="138"/>
      <c r="Q19" s="138">
        <v>25762</v>
      </c>
      <c r="R19" s="138">
        <v>19740</v>
      </c>
      <c r="S19" s="138">
        <v>19162</v>
      </c>
      <c r="T19" s="138">
        <v>16731</v>
      </c>
      <c r="U19" s="138"/>
      <c r="V19" s="138">
        <v>29791</v>
      </c>
      <c r="W19" s="138">
        <v>26782</v>
      </c>
      <c r="X19" s="138">
        <v>21863</v>
      </c>
      <c r="Y19" s="138">
        <v>16747</v>
      </c>
      <c r="Z19" s="138">
        <v>26023</v>
      </c>
      <c r="AA19" s="138">
        <v>20713</v>
      </c>
      <c r="AB19" s="138">
        <v>19049</v>
      </c>
      <c r="AC19" s="138">
        <v>14613</v>
      </c>
      <c r="AD19" s="138">
        <v>16020</v>
      </c>
      <c r="AE19" s="237" t="s">
        <v>124</v>
      </c>
      <c r="AF19" s="237" t="s">
        <v>124</v>
      </c>
      <c r="AG19" s="237" t="s">
        <v>124</v>
      </c>
    </row>
    <row r="20" spans="1:33" x14ac:dyDescent="0.2">
      <c r="A20" s="109" t="s">
        <v>110</v>
      </c>
      <c r="B20" s="139">
        <v>473</v>
      </c>
      <c r="C20" s="140">
        <v>1227</v>
      </c>
      <c r="D20" s="140">
        <v>4012.02</v>
      </c>
      <c r="E20" s="140">
        <v>820</v>
      </c>
      <c r="F20" s="140"/>
      <c r="G20" s="141">
        <v>268</v>
      </c>
      <c r="H20" s="141">
        <v>2354</v>
      </c>
      <c r="I20" s="141">
        <v>2442</v>
      </c>
      <c r="J20" s="141">
        <v>2080</v>
      </c>
      <c r="K20" s="140"/>
      <c r="L20" s="141">
        <v>4477</v>
      </c>
      <c r="M20" s="141">
        <v>4189</v>
      </c>
      <c r="N20" s="141">
        <v>7519</v>
      </c>
      <c r="O20" s="141">
        <v>6894</v>
      </c>
      <c r="P20" s="140"/>
      <c r="Q20" s="141">
        <v>6121</v>
      </c>
      <c r="R20" s="141">
        <v>7039</v>
      </c>
      <c r="S20" s="141">
        <v>10500</v>
      </c>
      <c r="T20" s="141">
        <v>8973</v>
      </c>
      <c r="U20" s="141"/>
      <c r="V20" s="141">
        <v>8039</v>
      </c>
      <c r="W20" s="141">
        <v>10525</v>
      </c>
      <c r="X20" s="141">
        <v>12450</v>
      </c>
      <c r="Y20" s="141">
        <v>8206</v>
      </c>
      <c r="Z20" s="141">
        <v>4270</v>
      </c>
      <c r="AA20" s="141">
        <v>7165</v>
      </c>
      <c r="AB20" s="141">
        <v>8521</v>
      </c>
      <c r="AC20" s="141">
        <v>7398</v>
      </c>
      <c r="AD20" s="141">
        <v>5498</v>
      </c>
      <c r="AE20" s="140" t="s">
        <v>124</v>
      </c>
      <c r="AF20" s="140" t="s">
        <v>124</v>
      </c>
      <c r="AG20" s="140" t="s">
        <v>124</v>
      </c>
    </row>
  </sheetData>
  <mergeCells count="6">
    <mergeCell ref="V11:Y11"/>
    <mergeCell ref="A10:A12"/>
    <mergeCell ref="B11:E11"/>
    <mergeCell ref="G11:J11"/>
    <mergeCell ref="L11:O11"/>
    <mergeCell ref="Q11:T11"/>
  </mergeCells>
  <hyperlinks>
    <hyperlink ref="A6" location="Indice!A1" display="INDICE"/>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19"/>
  <sheetViews>
    <sheetView workbookViewId="0">
      <pane xSplit="1" ySplit="11" topLeftCell="N12" activePane="bottomRight" state="frozen"/>
      <selection pane="topRight" activeCell="B1" sqref="B1"/>
      <selection pane="bottomLeft" activeCell="A10" sqref="A10"/>
      <selection pane="bottomRight" activeCell="AD20" sqref="AD20"/>
    </sheetView>
  </sheetViews>
  <sheetFormatPr baseColWidth="10" defaultColWidth="11.453125" defaultRowHeight="14.5" x14ac:dyDescent="0.35"/>
  <cols>
    <col min="1" max="1" width="22.7265625" style="112" customWidth="1"/>
    <col min="2" max="5" width="6.7265625" style="112" customWidth="1"/>
    <col min="6" max="6" width="2.1796875" style="112" customWidth="1"/>
    <col min="7" max="10" width="6.7265625" style="112" customWidth="1"/>
    <col min="11" max="11" width="2.1796875" style="112" customWidth="1"/>
    <col min="12" max="15" width="6.7265625" style="112" customWidth="1"/>
    <col min="16" max="16" width="2.1796875" style="112" customWidth="1"/>
    <col min="17" max="20" width="6.7265625" style="112" customWidth="1"/>
    <col min="21" max="21" width="2.26953125" style="112" customWidth="1"/>
    <col min="22" max="25" width="6.7265625" style="112" customWidth="1"/>
    <col min="26" max="26" width="7.453125" style="112" customWidth="1"/>
    <col min="27" max="27" width="8.1796875" style="112" customWidth="1"/>
    <col min="28" max="28" width="7.26953125" style="112" customWidth="1"/>
    <col min="29" max="29" width="8.26953125" style="112" customWidth="1"/>
    <col min="30" max="30" width="7.81640625" style="112" customWidth="1"/>
    <col min="31" max="32" width="8.81640625" style="112" customWidth="1"/>
    <col min="33" max="16384" width="11.453125" style="112"/>
  </cols>
  <sheetData>
    <row r="4" spans="1:33" ht="15" thickBot="1" x14ac:dyDescent="0.4"/>
    <row r="5" spans="1:33" ht="15" thickBot="1" x14ac:dyDescent="0.4">
      <c r="A5" s="164" t="s">
        <v>130</v>
      </c>
    </row>
    <row r="6" spans="1:33" s="121" customFormat="1" x14ac:dyDescent="0.35">
      <c r="A6" s="168"/>
    </row>
    <row r="7" spans="1:33" ht="15" customHeight="1" x14ac:dyDescent="0.35">
      <c r="A7" s="172" t="s">
        <v>140</v>
      </c>
      <c r="B7" s="166"/>
      <c r="C7" s="166"/>
      <c r="D7" s="166"/>
    </row>
    <row r="8" spans="1:33" ht="6.75" customHeight="1" x14ac:dyDescent="0.35">
      <c r="A8" s="167"/>
      <c r="B8" s="167"/>
      <c r="C8" s="167"/>
      <c r="D8" s="167"/>
    </row>
    <row r="9" spans="1:33" ht="15" customHeight="1" x14ac:dyDescent="0.35">
      <c r="A9" s="256" t="s">
        <v>117</v>
      </c>
      <c r="B9" s="256" t="s">
        <v>112</v>
      </c>
      <c r="C9" s="256"/>
      <c r="D9" s="256"/>
      <c r="E9" s="256"/>
      <c r="F9" s="142"/>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row>
    <row r="10" spans="1:33" x14ac:dyDescent="0.35">
      <c r="A10" s="256"/>
      <c r="B10" s="255">
        <v>2014</v>
      </c>
      <c r="C10" s="255"/>
      <c r="D10" s="255"/>
      <c r="E10" s="255"/>
      <c r="F10" s="99"/>
      <c r="G10" s="255">
        <v>2015</v>
      </c>
      <c r="H10" s="255"/>
      <c r="I10" s="255"/>
      <c r="J10" s="255"/>
      <c r="K10" s="99"/>
      <c r="L10" s="255">
        <v>2016</v>
      </c>
      <c r="M10" s="255"/>
      <c r="N10" s="255"/>
      <c r="O10" s="255"/>
      <c r="P10" s="99"/>
      <c r="Q10" s="255">
        <v>2017</v>
      </c>
      <c r="R10" s="255"/>
      <c r="S10" s="255"/>
      <c r="T10" s="255"/>
      <c r="U10" s="163"/>
      <c r="V10" s="255">
        <v>2018</v>
      </c>
      <c r="W10" s="255"/>
      <c r="X10" s="255"/>
      <c r="Y10" s="255"/>
      <c r="Z10" s="255">
        <v>2019</v>
      </c>
      <c r="AA10" s="255"/>
      <c r="AB10" s="255"/>
      <c r="AC10" s="255"/>
      <c r="AD10" s="232"/>
      <c r="AE10" s="232">
        <v>2020</v>
      </c>
      <c r="AF10" s="232"/>
      <c r="AG10" s="232"/>
    </row>
    <row r="11" spans="1:33" x14ac:dyDescent="0.35">
      <c r="A11" s="256"/>
      <c r="B11" s="102" t="s">
        <v>102</v>
      </c>
      <c r="C11" s="102" t="s">
        <v>103</v>
      </c>
      <c r="D11" s="102" t="s">
        <v>104</v>
      </c>
      <c r="E11" s="102" t="s">
        <v>105</v>
      </c>
      <c r="F11" s="103"/>
      <c r="G11" s="102" t="s">
        <v>102</v>
      </c>
      <c r="H11" s="102" t="s">
        <v>103</v>
      </c>
      <c r="I11" s="102" t="s">
        <v>104</v>
      </c>
      <c r="J11" s="102" t="s">
        <v>105</v>
      </c>
      <c r="K11" s="103"/>
      <c r="L11" s="102" t="s">
        <v>102</v>
      </c>
      <c r="M11" s="102" t="s">
        <v>103</v>
      </c>
      <c r="N11" s="102" t="s">
        <v>104</v>
      </c>
      <c r="O11" s="102" t="s">
        <v>105</v>
      </c>
      <c r="P11" s="103"/>
      <c r="Q11" s="102" t="s">
        <v>102</v>
      </c>
      <c r="R11" s="102" t="s">
        <v>103</v>
      </c>
      <c r="S11" s="102" t="s">
        <v>104</v>
      </c>
      <c r="T11" s="102" t="s">
        <v>105</v>
      </c>
      <c r="U11" s="161"/>
      <c r="V11" s="161" t="s">
        <v>102</v>
      </c>
      <c r="W11" s="161" t="s">
        <v>103</v>
      </c>
      <c r="X11" s="161" t="s">
        <v>104</v>
      </c>
      <c r="Y11" s="208" t="s">
        <v>105</v>
      </c>
      <c r="Z11" s="215" t="s">
        <v>102</v>
      </c>
      <c r="AA11" s="215" t="s">
        <v>103</v>
      </c>
      <c r="AB11" s="222" t="s">
        <v>104</v>
      </c>
      <c r="AC11" s="226" t="s">
        <v>105</v>
      </c>
      <c r="AD11" s="231" t="s">
        <v>102</v>
      </c>
      <c r="AE11" s="231" t="s">
        <v>103</v>
      </c>
      <c r="AF11" s="231" t="s">
        <v>104</v>
      </c>
      <c r="AG11" s="231" t="s">
        <v>105</v>
      </c>
    </row>
    <row r="12" spans="1:33" x14ac:dyDescent="0.35">
      <c r="A12" s="134" t="s">
        <v>12</v>
      </c>
      <c r="B12" s="144">
        <v>12</v>
      </c>
      <c r="C12" s="144">
        <v>11.07</v>
      </c>
      <c r="D12" s="144">
        <v>11.61</v>
      </c>
      <c r="E12" s="144">
        <v>10.3</v>
      </c>
      <c r="F12" s="144"/>
      <c r="G12" s="144">
        <v>11.59</v>
      </c>
      <c r="H12" s="144">
        <v>10.72</v>
      </c>
      <c r="I12" s="144">
        <v>11.83</v>
      </c>
      <c r="J12" s="144">
        <v>11.18</v>
      </c>
      <c r="K12" s="144"/>
      <c r="L12" s="144">
        <v>15.14</v>
      </c>
      <c r="M12" s="144">
        <v>13.38</v>
      </c>
      <c r="N12" s="144">
        <v>12.66</v>
      </c>
      <c r="O12" s="144">
        <v>11.6</v>
      </c>
      <c r="P12" s="144"/>
      <c r="Q12" s="144">
        <v>12.51</v>
      </c>
      <c r="R12" s="144">
        <v>10.62</v>
      </c>
      <c r="S12" s="144">
        <v>11.58</v>
      </c>
      <c r="T12" s="144">
        <v>11.91</v>
      </c>
      <c r="U12" s="144"/>
      <c r="V12" s="144">
        <v>11.41</v>
      </c>
      <c r="W12" s="144">
        <v>12.172000000000001</v>
      </c>
      <c r="X12" s="144">
        <v>13.815</v>
      </c>
      <c r="Y12" s="144">
        <v>12.087</v>
      </c>
      <c r="Z12" s="144">
        <v>12.33</v>
      </c>
      <c r="AA12" s="144">
        <v>14.433</v>
      </c>
      <c r="AB12" s="144">
        <v>14.413</v>
      </c>
      <c r="AC12" s="144">
        <v>15.41</v>
      </c>
      <c r="AD12" s="144">
        <v>15.821</v>
      </c>
      <c r="AE12" s="219" t="s">
        <v>124</v>
      </c>
      <c r="AF12" s="219" t="s">
        <v>124</v>
      </c>
      <c r="AG12" s="219" t="s">
        <v>124</v>
      </c>
    </row>
    <row r="13" spans="1:33" x14ac:dyDescent="0.35">
      <c r="A13" s="107" t="s">
        <v>106</v>
      </c>
      <c r="B13" s="145">
        <v>10.199999999999999</v>
      </c>
      <c r="C13" s="145">
        <v>9.34</v>
      </c>
      <c r="D13" s="145">
        <v>9.8000000000000007</v>
      </c>
      <c r="E13" s="145">
        <v>9.1</v>
      </c>
      <c r="F13" s="145"/>
      <c r="G13" s="145">
        <v>10.18</v>
      </c>
      <c r="H13" s="145">
        <v>8.6199999999999992</v>
      </c>
      <c r="I13" s="145">
        <v>9.3699999999999992</v>
      </c>
      <c r="J13" s="145">
        <v>9.15</v>
      </c>
      <c r="K13" s="145"/>
      <c r="L13" s="145">
        <v>10.68</v>
      </c>
      <c r="M13" s="145">
        <v>10.35</v>
      </c>
      <c r="N13" s="145">
        <v>9.56</v>
      </c>
      <c r="O13" s="145">
        <v>8.91</v>
      </c>
      <c r="P13" s="145"/>
      <c r="Q13" s="145">
        <v>10.029999999999999</v>
      </c>
      <c r="R13" s="145">
        <v>8.77</v>
      </c>
      <c r="S13" s="145">
        <v>8.9700000000000006</v>
      </c>
      <c r="T13" s="145">
        <v>8.51</v>
      </c>
      <c r="U13" s="145"/>
      <c r="V13" s="145">
        <v>9.52</v>
      </c>
      <c r="W13" s="145">
        <v>9.2100000000000009</v>
      </c>
      <c r="X13" s="145">
        <v>9.6549999999999994</v>
      </c>
      <c r="Y13" s="145">
        <v>9.3390000000000004</v>
      </c>
      <c r="Z13" s="145">
        <v>10.82</v>
      </c>
      <c r="AA13" s="145">
        <v>9.5220000000000002</v>
      </c>
      <c r="AB13" s="145">
        <v>9.9179999999999993</v>
      </c>
      <c r="AC13" s="145">
        <v>10.228999999999999</v>
      </c>
      <c r="AD13" s="145">
        <v>12.118</v>
      </c>
      <c r="AE13" s="237" t="s">
        <v>124</v>
      </c>
      <c r="AF13" s="237" t="s">
        <v>124</v>
      </c>
      <c r="AG13" s="237" t="s">
        <v>124</v>
      </c>
    </row>
    <row r="14" spans="1:33" x14ac:dyDescent="0.35">
      <c r="A14" s="107" t="s">
        <v>107</v>
      </c>
      <c r="B14" s="145">
        <v>9.1</v>
      </c>
      <c r="C14" s="145">
        <v>7.2</v>
      </c>
      <c r="D14" s="145">
        <v>7.53</v>
      </c>
      <c r="E14" s="145">
        <v>8.42</v>
      </c>
      <c r="F14" s="145"/>
      <c r="G14" s="145">
        <v>8.89</v>
      </c>
      <c r="H14" s="145">
        <v>4.9800000000000004</v>
      </c>
      <c r="I14" s="145">
        <v>5.08</v>
      </c>
      <c r="J14" s="145">
        <v>5.22</v>
      </c>
      <c r="K14" s="145"/>
      <c r="L14" s="145">
        <v>8.25</v>
      </c>
      <c r="M14" s="145">
        <v>9.4499999999999993</v>
      </c>
      <c r="N14" s="145">
        <v>6.12</v>
      </c>
      <c r="O14" s="145">
        <v>5.24</v>
      </c>
      <c r="P14" s="145"/>
      <c r="Q14" s="145">
        <v>7.55</v>
      </c>
      <c r="R14" s="145">
        <v>5.41</v>
      </c>
      <c r="S14" s="145">
        <v>5.78</v>
      </c>
      <c r="T14" s="145">
        <v>5.86</v>
      </c>
      <c r="U14" s="145"/>
      <c r="V14" s="145">
        <v>5.91</v>
      </c>
      <c r="W14" s="145">
        <v>5.6050000000000004</v>
      </c>
      <c r="X14" s="145">
        <v>7.0949999999999998</v>
      </c>
      <c r="Y14" s="145">
        <v>6.7910000000000004</v>
      </c>
      <c r="Z14" s="145">
        <v>7.1379999999999999</v>
      </c>
      <c r="AA14" s="145">
        <v>8.1349999999999998</v>
      </c>
      <c r="AB14" s="145">
        <v>8.2850000000000001</v>
      </c>
      <c r="AC14" s="145">
        <v>11.204000000000001</v>
      </c>
      <c r="AD14" s="145">
        <v>14.518000000000001</v>
      </c>
      <c r="AE14" s="237" t="s">
        <v>124</v>
      </c>
      <c r="AF14" s="237" t="s">
        <v>124</v>
      </c>
      <c r="AG14" s="237" t="s">
        <v>124</v>
      </c>
    </row>
    <row r="15" spans="1:33" x14ac:dyDescent="0.35">
      <c r="A15" s="107" t="s">
        <v>119</v>
      </c>
      <c r="B15" s="145">
        <v>11.4</v>
      </c>
      <c r="C15" s="145">
        <v>10.5</v>
      </c>
      <c r="D15" s="145">
        <v>9.73</v>
      </c>
      <c r="E15" s="145">
        <v>9.44</v>
      </c>
      <c r="F15" s="145"/>
      <c r="G15" s="145">
        <v>10.96</v>
      </c>
      <c r="H15" s="145">
        <v>10.029999999999999</v>
      </c>
      <c r="I15" s="145">
        <v>10.19</v>
      </c>
      <c r="J15" s="145">
        <v>9.7899999999999991</v>
      </c>
      <c r="K15" s="145"/>
      <c r="L15" s="145">
        <v>12.61</v>
      </c>
      <c r="M15" s="145">
        <v>11.04</v>
      </c>
      <c r="N15" s="145">
        <v>10.81</v>
      </c>
      <c r="O15" s="145">
        <v>10.07</v>
      </c>
      <c r="P15" s="145"/>
      <c r="Q15" s="145">
        <v>10.77</v>
      </c>
      <c r="R15" s="145">
        <v>10.09</v>
      </c>
      <c r="S15" s="145">
        <v>9.85</v>
      </c>
      <c r="T15" s="145">
        <v>10.99</v>
      </c>
      <c r="U15" s="145"/>
      <c r="V15" s="145">
        <v>10.26</v>
      </c>
      <c r="W15" s="145">
        <v>11.012</v>
      </c>
      <c r="X15" s="145">
        <v>11.073</v>
      </c>
      <c r="Y15" s="145">
        <v>10.050000000000001</v>
      </c>
      <c r="Z15" s="145">
        <v>10.744999999999999</v>
      </c>
      <c r="AA15" s="145">
        <v>10.734</v>
      </c>
      <c r="AB15" s="145">
        <v>10.401999999999999</v>
      </c>
      <c r="AC15" s="145">
        <v>10.329000000000001</v>
      </c>
      <c r="AD15" s="145">
        <v>12.208</v>
      </c>
      <c r="AE15" s="237" t="s">
        <v>124</v>
      </c>
      <c r="AF15" s="237" t="s">
        <v>124</v>
      </c>
      <c r="AG15" s="237" t="s">
        <v>124</v>
      </c>
    </row>
    <row r="16" spans="1:33" x14ac:dyDescent="0.35">
      <c r="A16" s="107" t="s">
        <v>120</v>
      </c>
      <c r="B16" s="145">
        <v>14.6</v>
      </c>
      <c r="C16" s="145">
        <v>14.08</v>
      </c>
      <c r="D16" s="145">
        <v>15.86</v>
      </c>
      <c r="E16" s="145">
        <v>13.89</v>
      </c>
      <c r="F16" s="145"/>
      <c r="G16" s="145">
        <v>16.649999999999999</v>
      </c>
      <c r="H16" s="145">
        <v>12.98</v>
      </c>
      <c r="I16" s="145">
        <v>14.41</v>
      </c>
      <c r="J16" s="145">
        <v>14.85</v>
      </c>
      <c r="K16" s="145"/>
      <c r="L16" s="145">
        <v>20.57</v>
      </c>
      <c r="M16" s="145">
        <v>16.55</v>
      </c>
      <c r="N16" s="145">
        <v>13.93</v>
      </c>
      <c r="O16" s="145">
        <v>13.16</v>
      </c>
      <c r="P16" s="145"/>
      <c r="Q16" s="145">
        <v>13.62</v>
      </c>
      <c r="R16" s="145">
        <v>12.17</v>
      </c>
      <c r="S16" s="145">
        <v>12.5</v>
      </c>
      <c r="T16" s="145">
        <v>14.97</v>
      </c>
      <c r="U16" s="145"/>
      <c r="V16" s="145">
        <v>13.95</v>
      </c>
      <c r="W16" s="145">
        <v>15.394</v>
      </c>
      <c r="X16" s="145">
        <v>15.114000000000001</v>
      </c>
      <c r="Y16" s="145">
        <v>12.593</v>
      </c>
      <c r="Z16" s="145">
        <v>17.056999999999999</v>
      </c>
      <c r="AA16" s="145">
        <v>14.62</v>
      </c>
      <c r="AB16" s="145">
        <v>15.441000000000001</v>
      </c>
      <c r="AC16" s="145">
        <v>15.565</v>
      </c>
      <c r="AD16" s="145">
        <v>18.581</v>
      </c>
      <c r="AE16" s="237" t="s">
        <v>124</v>
      </c>
      <c r="AF16" s="237" t="s">
        <v>124</v>
      </c>
      <c r="AG16" s="237" t="s">
        <v>124</v>
      </c>
    </row>
    <row r="17" spans="1:33" x14ac:dyDescent="0.35">
      <c r="A17" s="107" t="s">
        <v>121</v>
      </c>
      <c r="B17" s="145">
        <v>15.1</v>
      </c>
      <c r="C17" s="145">
        <v>12.76</v>
      </c>
      <c r="D17" s="145">
        <v>13.38</v>
      </c>
      <c r="E17" s="145">
        <v>10.87</v>
      </c>
      <c r="F17" s="145"/>
      <c r="G17" s="145">
        <v>12.75</v>
      </c>
      <c r="H17" s="145">
        <v>10.64</v>
      </c>
      <c r="I17" s="145">
        <v>12.24</v>
      </c>
      <c r="J17" s="145">
        <v>13.96</v>
      </c>
      <c r="K17" s="145"/>
      <c r="L17" s="145">
        <v>15.9</v>
      </c>
      <c r="M17" s="145">
        <v>12.66</v>
      </c>
      <c r="N17" s="145">
        <v>13.68</v>
      </c>
      <c r="O17" s="145">
        <v>12.18</v>
      </c>
      <c r="P17" s="145"/>
      <c r="Q17" s="145">
        <v>14.52</v>
      </c>
      <c r="R17" s="145">
        <v>10.82</v>
      </c>
      <c r="S17" s="145">
        <v>10.15</v>
      </c>
      <c r="T17" s="145">
        <v>9.8699999999999992</v>
      </c>
      <c r="U17" s="145"/>
      <c r="V17" s="145">
        <v>11.65</v>
      </c>
      <c r="W17" s="145">
        <v>10.426</v>
      </c>
      <c r="X17" s="145">
        <v>11.144</v>
      </c>
      <c r="Y17" s="145">
        <v>11.436999999999999</v>
      </c>
      <c r="Z17" s="145">
        <v>12.022</v>
      </c>
      <c r="AA17" s="145">
        <v>14.42</v>
      </c>
      <c r="AB17" s="145">
        <v>11.867000000000001</v>
      </c>
      <c r="AC17" s="145">
        <v>13.555999999999999</v>
      </c>
      <c r="AD17" s="145">
        <v>14.266</v>
      </c>
      <c r="AE17" s="237" t="s">
        <v>124</v>
      </c>
      <c r="AF17" s="237" t="s">
        <v>124</v>
      </c>
      <c r="AG17" s="237" t="s">
        <v>124</v>
      </c>
    </row>
    <row r="18" spans="1:33" x14ac:dyDescent="0.35">
      <c r="A18" s="109" t="s">
        <v>122</v>
      </c>
      <c r="B18" s="146">
        <v>25.05</v>
      </c>
      <c r="C18" s="146">
        <v>20.72</v>
      </c>
      <c r="D18" s="146">
        <v>22.35</v>
      </c>
      <c r="E18" s="146">
        <v>24.08</v>
      </c>
      <c r="F18" s="146"/>
      <c r="G18" s="146">
        <v>29.51</v>
      </c>
      <c r="H18" s="146">
        <v>23.06</v>
      </c>
      <c r="I18" s="146">
        <v>29.93</v>
      </c>
      <c r="J18" s="146">
        <v>26.18</v>
      </c>
      <c r="K18" s="146"/>
      <c r="L18" s="146">
        <v>37.479999999999997</v>
      </c>
      <c r="M18" s="146">
        <v>28.28</v>
      </c>
      <c r="N18" s="146">
        <v>27.95</v>
      </c>
      <c r="O18" s="146">
        <v>29.04</v>
      </c>
      <c r="P18" s="146"/>
      <c r="Q18" s="146">
        <v>28.35</v>
      </c>
      <c r="R18" s="146">
        <v>24.2</v>
      </c>
      <c r="S18" s="146">
        <v>26.15</v>
      </c>
      <c r="T18" s="146">
        <v>29.7</v>
      </c>
      <c r="U18" s="146"/>
      <c r="V18" s="146">
        <v>25.46</v>
      </c>
      <c r="W18" s="146">
        <v>24.193000000000001</v>
      </c>
      <c r="X18" s="146">
        <v>28.881</v>
      </c>
      <c r="Y18" s="146">
        <v>25.434999999999999</v>
      </c>
      <c r="Z18" s="146">
        <v>29.341999999999999</v>
      </c>
      <c r="AA18" s="146">
        <v>31.824000000000002</v>
      </c>
      <c r="AB18" s="146">
        <v>33.000999999999998</v>
      </c>
      <c r="AC18" s="146">
        <v>38.835999999999999</v>
      </c>
      <c r="AD18" s="146">
        <v>35.917999999999999</v>
      </c>
      <c r="AE18" s="237" t="s">
        <v>124</v>
      </c>
      <c r="AF18" s="237" t="s">
        <v>124</v>
      </c>
      <c r="AG18" s="237" t="s">
        <v>124</v>
      </c>
    </row>
    <row r="19" spans="1:33" x14ac:dyDescent="0.35">
      <c r="A19" s="122" t="s">
        <v>26</v>
      </c>
      <c r="B19" s="121"/>
    </row>
  </sheetData>
  <mergeCells count="8">
    <mergeCell ref="Z10:AC10"/>
    <mergeCell ref="V10:Y10"/>
    <mergeCell ref="Q10:T10"/>
    <mergeCell ref="A9:A11"/>
    <mergeCell ref="B9:E9"/>
    <mergeCell ref="B10:E10"/>
    <mergeCell ref="G10:J10"/>
    <mergeCell ref="L10:O10"/>
  </mergeCells>
  <hyperlinks>
    <hyperlink ref="A5" location="Indice!A1" display="INDIC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Indice</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d11973714</dc:creator>
  <cp:lastModifiedBy>pc</cp:lastModifiedBy>
  <dcterms:created xsi:type="dcterms:W3CDTF">2012-03-22T14:07:03Z</dcterms:created>
  <dcterms:modified xsi:type="dcterms:W3CDTF">2021-01-11T14:39:44Z</dcterms:modified>
</cp:coreProperties>
</file>